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760" activeTab="1"/>
  </bookViews>
  <sheets>
    <sheet name="Overallresults" sheetId="1" r:id="rId1"/>
    <sheet name="Women" sheetId="2" r:id="rId2"/>
    <sheet name="Under17Men" sheetId="3" r:id="rId3"/>
    <sheet name="SenMen" sheetId="4" r:id="rId4"/>
    <sheet name="Decsheets" sheetId="5" r:id="rId5"/>
    <sheet name="Lynx" sheetId="6" r:id="rId6"/>
    <sheet name="Lanedraw" sheetId="7" r:id="rId7"/>
  </sheets>
  <externalReferences>
    <externalReference r:id="rId10"/>
  </externalReferences>
  <definedNames>
    <definedName name="Age">'[1]Dec'!$A$326:$B$334</definedName>
    <definedName name="club">'Decsheets'!$S$4:$Y$12</definedName>
    <definedName name="Club1data">#REF!</definedName>
    <definedName name="Match">#REF!</definedName>
    <definedName name="_xlnm.Print_Area" localSheetId="4">'Decsheets'!$A$1</definedName>
    <definedName name="_xlnm.Print_Area" localSheetId="0">'Overallresults'!$A$34:$P$56</definedName>
    <definedName name="_xlnm.Print_Area" localSheetId="3">'SenMen'!$A$1:$H$335</definedName>
    <definedName name="_xlnm.Print_Area" localSheetId="2">'Under17Men'!$A$1:$H$335</definedName>
    <definedName name="_xlnm.Print_Area" localSheetId="1">'Women'!$A$1:$H$335</definedName>
    <definedName name="SMA">'Decsheets'!$A$14:$Q$33</definedName>
    <definedName name="SMB">'Decsheets'!$A$34:$Q$51</definedName>
    <definedName name="SWA">'Decsheets'!$A$92:$Q$111</definedName>
    <definedName name="SWB">'Decsheets'!$A$112:$Q$129</definedName>
    <definedName name="U13BA">'Decsheets'!#REF!</definedName>
    <definedName name="U13BB">'Decsheets'!#REF!</definedName>
    <definedName name="U13GA">'Decsheets'!#REF!</definedName>
    <definedName name="U13GB">'Decsheets'!#REF!</definedName>
    <definedName name="U15_Boys">'Decsheets'!#REF!</definedName>
    <definedName name="U15BA">'Decsheets'!#REF!</definedName>
    <definedName name="U15BB">'Decsheets'!#REF!</definedName>
    <definedName name="U15GA">'Decsheets'!#REF!</definedName>
    <definedName name="U15GB">'Decsheets'!#REF!</definedName>
    <definedName name="U17MA">'Decsheets'!$A$53:$Q$72</definedName>
    <definedName name="U17MB">'Decsheets'!$A$73:$Q$91</definedName>
  </definedNames>
  <calcPr fullCalcOnLoad="1"/>
</workbook>
</file>

<file path=xl/comments2.xml><?xml version="1.0" encoding="utf-8"?>
<comments xmlns="http://schemas.openxmlformats.org/spreadsheetml/2006/main">
  <authors>
    <author>tmb3</author>
  </authors>
  <commentList>
    <comment ref="F6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7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8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1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3.xml><?xml version="1.0" encoding="utf-8"?>
<comments xmlns="http://schemas.openxmlformats.org/spreadsheetml/2006/main">
  <authors>
    <author>tmb3</author>
  </authors>
  <commentList>
    <comment ref="F6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7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8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1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4.xml><?xml version="1.0" encoding="utf-8"?>
<comments xmlns="http://schemas.openxmlformats.org/spreadsheetml/2006/main">
  <authors>
    <author>tmb3</author>
  </authors>
  <commentList>
    <comment ref="F6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7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1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8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5.xml><?xml version="1.0" encoding="utf-8"?>
<comments xmlns="http://schemas.openxmlformats.org/spreadsheetml/2006/main">
  <authors>
    <author>tmb3</author>
  </authors>
  <commentList>
    <comment ref="Q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2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2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3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3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3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2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2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3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3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3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2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2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3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3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3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2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2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3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3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3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2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2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2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2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2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2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2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2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3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3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3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3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3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4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4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4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4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5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4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4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4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4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5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4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4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4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4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5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4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4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4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4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5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3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3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3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3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4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4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4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4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5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3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3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3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3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4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4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4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4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5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3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3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3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3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4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4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4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4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5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3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3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3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3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4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4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4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4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5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9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9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9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0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0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0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0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0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0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9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9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9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0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0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0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0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0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0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9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9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9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0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0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0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0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0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0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9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9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9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0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0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0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0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0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0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9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9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9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0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0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0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0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0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0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9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9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9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0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0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0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0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0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0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9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9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9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0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0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0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0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0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0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9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9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9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9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0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0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0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0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0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0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2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2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2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2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2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2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2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2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2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2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2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2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1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1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1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2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2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2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2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1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1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1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1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1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Q11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1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11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K11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M11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O11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3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3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</commentList>
</comments>
</file>

<file path=xl/sharedStrings.xml><?xml version="1.0" encoding="utf-8"?>
<sst xmlns="http://schemas.openxmlformats.org/spreadsheetml/2006/main" count="2799" uniqueCount="747">
  <si>
    <t>Letter</t>
  </si>
  <si>
    <t>Team</t>
  </si>
  <si>
    <t>Men</t>
  </si>
  <si>
    <t>100</t>
  </si>
  <si>
    <t>200</t>
  </si>
  <si>
    <t>400</t>
  </si>
  <si>
    <t>800</t>
  </si>
  <si>
    <t>-</t>
  </si>
  <si>
    <t>110H</t>
  </si>
  <si>
    <t>HJ</t>
  </si>
  <si>
    <t>LJ</t>
  </si>
  <si>
    <t>TJ</t>
  </si>
  <si>
    <t>SP</t>
  </si>
  <si>
    <t>DT</t>
  </si>
  <si>
    <t>HT</t>
  </si>
  <si>
    <t>JT</t>
  </si>
  <si>
    <t>4x100</t>
  </si>
  <si>
    <t>B String</t>
  </si>
  <si>
    <t>U17 Men</t>
  </si>
  <si>
    <t>100H</t>
  </si>
  <si>
    <t>Score</t>
  </si>
  <si>
    <t>4</t>
  </si>
  <si>
    <t>5</t>
  </si>
  <si>
    <t>6</t>
  </si>
  <si>
    <t>7</t>
  </si>
  <si>
    <t>8</t>
  </si>
  <si>
    <t>Waste</t>
  </si>
  <si>
    <t>Men's A 100m</t>
  </si>
  <si>
    <t>100A</t>
  </si>
  <si>
    <t>Men's B 100m</t>
  </si>
  <si>
    <t>100B</t>
  </si>
  <si>
    <t>Men's A 200m</t>
  </si>
  <si>
    <t>200A</t>
  </si>
  <si>
    <t>Men's B 200m</t>
  </si>
  <si>
    <t>200B</t>
  </si>
  <si>
    <t>Men's A 400m</t>
  </si>
  <si>
    <t>400A</t>
  </si>
  <si>
    <t>Men's A 800m</t>
  </si>
  <si>
    <t>800A</t>
  </si>
  <si>
    <t>Men's B 800m</t>
  </si>
  <si>
    <t>800B</t>
  </si>
  <si>
    <t>Men's A 110mH</t>
  </si>
  <si>
    <t>110HA</t>
  </si>
  <si>
    <t>Men's B 110mH</t>
  </si>
  <si>
    <t>110HB</t>
  </si>
  <si>
    <t>Men's A High Jump</t>
  </si>
  <si>
    <t>HJA</t>
  </si>
  <si>
    <t>Men's B High Jump</t>
  </si>
  <si>
    <t>HJB</t>
  </si>
  <si>
    <t>Men's A Long Jump</t>
  </si>
  <si>
    <t>LJA</t>
  </si>
  <si>
    <t>Men's B Long Jump</t>
  </si>
  <si>
    <t>LJB</t>
  </si>
  <si>
    <t>Men's A Triple Jump</t>
  </si>
  <si>
    <t>TJA</t>
  </si>
  <si>
    <t>Men's B Triple Jump</t>
  </si>
  <si>
    <t>TJB</t>
  </si>
  <si>
    <t>Men's A Shot Putt</t>
  </si>
  <si>
    <t>SPA</t>
  </si>
  <si>
    <t>Men's B Shot Putt</t>
  </si>
  <si>
    <t>SPB</t>
  </si>
  <si>
    <t>Men's A Discus</t>
  </si>
  <si>
    <t>DTA</t>
  </si>
  <si>
    <t>Men's B Discus</t>
  </si>
  <si>
    <t>DTB</t>
  </si>
  <si>
    <t>Men's A Hammer</t>
  </si>
  <si>
    <t>HTA</t>
  </si>
  <si>
    <t>Men's A Javelin</t>
  </si>
  <si>
    <t>JTA</t>
  </si>
  <si>
    <t>Men's B Javelin</t>
  </si>
  <si>
    <t>JTB</t>
  </si>
  <si>
    <t>Men's 4x100m</t>
  </si>
  <si>
    <t>C&amp;C</t>
  </si>
  <si>
    <t>"Club"</t>
  </si>
  <si>
    <t>SMA</t>
  </si>
  <si>
    <t>SMB</t>
  </si>
  <si>
    <t>Points</t>
  </si>
  <si>
    <t>rr</t>
  </si>
  <si>
    <t>400B</t>
  </si>
  <si>
    <t>Men's B 400m</t>
  </si>
  <si>
    <t>3000A</t>
  </si>
  <si>
    <t>3000B</t>
  </si>
  <si>
    <t>U17MA</t>
  </si>
  <si>
    <t>U17MB</t>
  </si>
  <si>
    <t>1500A</t>
  </si>
  <si>
    <t>1500</t>
  </si>
  <si>
    <t>1500B</t>
  </si>
  <si>
    <t>100HA</t>
  </si>
  <si>
    <t>100HB</t>
  </si>
  <si>
    <t>Sen Wom</t>
  </si>
  <si>
    <t>SWA</t>
  </si>
  <si>
    <t>SWB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</si>
  <si>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</si>
  <si>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</si>
  <si>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</si>
  <si>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</si>
  <si>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</si>
  <si>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</si>
  <si>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</si>
  <si>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</si>
  <si>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</si>
  <si>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</si>
  <si>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100mH</t>
  </si>
  <si>
    <t>Women's B 100mH</t>
  </si>
  <si>
    <t>Women's A High Jump</t>
  </si>
  <si>
    <t>Women's B High Jump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</si>
  <si>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</si>
  <si>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</si>
  <si>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</si>
  <si>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</si>
  <si>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</si>
  <si>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</si>
  <si>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</si>
  <si>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</si>
  <si>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</si>
  <si>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A Javelin</t>
  </si>
  <si>
    <t>Women's B Javelin</t>
  </si>
  <si>
    <t>Women's 4x100m</t>
  </si>
  <si>
    <t>SW</t>
  </si>
  <si>
    <t>SM</t>
  </si>
  <si>
    <t>Lily Whitmore</t>
  </si>
  <si>
    <t>Club names</t>
  </si>
  <si>
    <t>TO SCORE THE MATCH</t>
  </si>
  <si>
    <t>Insert Club names</t>
  </si>
  <si>
    <t>and letters</t>
  </si>
  <si>
    <t>in the blue cells</t>
  </si>
  <si>
    <t>(Note - This is not essential in order to score the match, and can be completed afterwards if time is short)</t>
  </si>
  <si>
    <t>Example</t>
  </si>
  <si>
    <t>first</t>
  </si>
  <si>
    <t>3) The match will be scored automatically, points will appear in the score columns, and the totals will be updated on the Match page</t>
  </si>
  <si>
    <t>third</t>
  </si>
  <si>
    <t>4) for security - save the data regularly (every 10 minutes is recommended)</t>
  </si>
  <si>
    <t>fourth</t>
  </si>
  <si>
    <t>fifth</t>
  </si>
  <si>
    <t>5) where there is a tie in Highjump or Polevault only, the points cells can be overwritten (all other score cells are protected).</t>
  </si>
  <si>
    <t>sixth</t>
  </si>
  <si>
    <t>Overtype the points scores using only decimals, not fractions - eg 4.5  6.5 etc, in order to score the ties.</t>
  </si>
  <si>
    <t>seventh</t>
  </si>
  <si>
    <t>When a cell has been overwritten, the original formula calculation is lost, so any alterations then have to be manual.</t>
  </si>
  <si>
    <t>6) you can change athlete names in the spreadsheet at any time and they will automatically update in the scoresheet</t>
  </si>
  <si>
    <t>Total points per string</t>
  </si>
  <si>
    <t xml:space="preserve">7) Print area's are pre-set so that relevant data on each sheet can be printed -  </t>
  </si>
  <si>
    <t xml:space="preserve">Insert Venue and date in the two </t>
  </si>
  <si>
    <t>Whilst in a page of the workbook, select File, Print, and select "Active sheet" and that page will print (useful to display updated results)</t>
  </si>
  <si>
    <t xml:space="preserve">To print the entire scoresheet, simply select File, Print, and select "Entire Workbook" in the print menu. </t>
  </si>
  <si>
    <t>Enter scorers name and checkers name</t>
  </si>
  <si>
    <t xml:space="preserve">Match held at </t>
  </si>
  <si>
    <t>.</t>
  </si>
  <si>
    <t>On</t>
  </si>
  <si>
    <t>Club</t>
  </si>
  <si>
    <t>Position</t>
  </si>
  <si>
    <t>Scored by</t>
  </si>
  <si>
    <t>………………</t>
  </si>
  <si>
    <t>Checked by</t>
  </si>
  <si>
    <t>A</t>
  </si>
  <si>
    <t>E</t>
  </si>
  <si>
    <t>R</t>
  </si>
  <si>
    <t>C</t>
  </si>
  <si>
    <t>M45</t>
  </si>
  <si>
    <t>M60</t>
  </si>
  <si>
    <t>"A" string</t>
  </si>
  <si>
    <t>Second</t>
  </si>
  <si>
    <t>eighth</t>
  </si>
  <si>
    <t>1) type or paste names from team declarations into the appropriate Declaration sheet on the Decsheets page</t>
  </si>
  <si>
    <t>12.5</t>
  </si>
  <si>
    <t>e.g.</t>
  </si>
  <si>
    <t>The name and club will then appear (if the name has already been entered in the spreadsheet (or "-" until a name is entered).</t>
  </si>
  <si>
    <t xml:space="preserve">Take care when entering athlete letters, there must be no blanks, just a single or double letter (in either upper of lower case). </t>
  </si>
  <si>
    <t xml:space="preserve">If #N/A appears in the name or club box, clear the letters cell and re-enter the letters.  </t>
  </si>
  <si>
    <t xml:space="preserve"> If you now don’t want to put letters in that cell, put a single full stop instead.</t>
  </si>
  <si>
    <t xml:space="preserve">Then: </t>
  </si>
  <si>
    <t>2) type the athletes letter (e.g. r or rr)  in the highlighted first column for each event, and the performance in the highlighted Perf column</t>
  </si>
  <si>
    <t>Windspeed if available (m/s) =</t>
  </si>
  <si>
    <t>U20M</t>
  </si>
  <si>
    <t>M35</t>
  </si>
  <si>
    <t>M40</t>
  </si>
  <si>
    <t>M50</t>
  </si>
  <si>
    <t>M55</t>
  </si>
  <si>
    <t>U17W</t>
  </si>
  <si>
    <t>U20W</t>
  </si>
  <si>
    <t>W35</t>
  </si>
  <si>
    <t>W40</t>
  </si>
  <si>
    <t>W45</t>
  </si>
  <si>
    <t>W50</t>
  </si>
  <si>
    <t>W55</t>
  </si>
  <si>
    <t>W60</t>
  </si>
  <si>
    <t>Points scoring</t>
  </si>
  <si>
    <t>(preset)</t>
  </si>
  <si>
    <t>First carry out the set-up actions on the left of this page (highlighted in yellow). This sets up all the worksheet pages automatically</t>
  </si>
  <si>
    <t>blank</t>
  </si>
  <si>
    <t>Men's A 1500m</t>
  </si>
  <si>
    <t>Men's B 1500m</t>
  </si>
  <si>
    <t>Men's A 5000m</t>
  </si>
  <si>
    <t>Men's B 5000m</t>
  </si>
  <si>
    <t>5000A</t>
  </si>
  <si>
    <t>5000B</t>
  </si>
  <si>
    <t>400H</t>
  </si>
  <si>
    <t>Men's A 400mH</t>
  </si>
  <si>
    <t>Men's B 400mH</t>
  </si>
  <si>
    <t>400HB</t>
  </si>
  <si>
    <t>400HA</t>
  </si>
  <si>
    <t>Men's A 3000m Steeplechase</t>
  </si>
  <si>
    <t>Men's B 3000m Steeplechase</t>
  </si>
  <si>
    <t>SCA</t>
  </si>
  <si>
    <t>SCB</t>
  </si>
  <si>
    <t>PV</t>
  </si>
  <si>
    <t>PVA</t>
  </si>
  <si>
    <t>PVB</t>
  </si>
  <si>
    <t>Men's A Pole vault</t>
  </si>
  <si>
    <t>Men's B Pole vault</t>
  </si>
  <si>
    <t>Men's B Hammer</t>
  </si>
  <si>
    <t>HTB</t>
  </si>
  <si>
    <t>4x400</t>
  </si>
  <si>
    <t>Men's 4x400m</t>
  </si>
  <si>
    <t>B</t>
  </si>
  <si>
    <t>HIBBARD TROPHY - SENIOR MEN</t>
  </si>
  <si>
    <t>SC</t>
  </si>
  <si>
    <t>Not contested</t>
  </si>
  <si>
    <t>Women's A 400mH</t>
  </si>
  <si>
    <t>Women's B 400mH</t>
  </si>
  <si>
    <t>Women's A 3000m Steeplechase</t>
  </si>
  <si>
    <t>Women's B 3000m Steeplechase</t>
  </si>
  <si>
    <t>Women's A Pole vault</t>
  </si>
  <si>
    <t>Women's B Pole vault</t>
  </si>
  <si>
    <t>Women's B Hammer</t>
  </si>
  <si>
    <t>Women's 4x400m</t>
  </si>
  <si>
    <t>BEEMAX TROPHY - WOMEN</t>
  </si>
  <si>
    <t>Under 17 Men's A 100m</t>
  </si>
  <si>
    <t>Under 17 Men's B 100m</t>
  </si>
  <si>
    <t>Under 17 Men's A 200m</t>
  </si>
  <si>
    <t>Under 17 Men's B 200m</t>
  </si>
  <si>
    <t>Under 17 Men's A 400m</t>
  </si>
  <si>
    <t>Under 17 Men's B 400m</t>
  </si>
  <si>
    <t>Under 17 Men's A 800m</t>
  </si>
  <si>
    <t>Under 17 Men's B 800m</t>
  </si>
  <si>
    <t>Under 17 Men's A 1500m</t>
  </si>
  <si>
    <t>Under 17 Men's B 1500m</t>
  </si>
  <si>
    <t>Under 17 Men's A 400mH</t>
  </si>
  <si>
    <t>Under 17 Men's B 400mH</t>
  </si>
  <si>
    <t>Under 17 Men's A High Jump</t>
  </si>
  <si>
    <t>Under 17 Men's B High Jump</t>
  </si>
  <si>
    <t>Under 17 Men's A Pole vault</t>
  </si>
  <si>
    <t>Under 17 Men's B Pole vault</t>
  </si>
  <si>
    <t>Under 17 Men's A Long Jump</t>
  </si>
  <si>
    <t>Under 17 Men's B Long Jump</t>
  </si>
  <si>
    <t>Under 17 Men's A Triple Jump</t>
  </si>
  <si>
    <t>Under 17 Men's B Triple Jump</t>
  </si>
  <si>
    <t>Under 17 Men's A Shot Putt</t>
  </si>
  <si>
    <t>Under 17 Men's B Shot Putt</t>
  </si>
  <si>
    <t>Under 17 Men's A Discus</t>
  </si>
  <si>
    <t>Under 17 Men's B Discus</t>
  </si>
  <si>
    <t>Under 17 Men's A Hammer</t>
  </si>
  <si>
    <t>Under 17 Men's B Hammer</t>
  </si>
  <si>
    <t>Under 17 Men's A Javelin</t>
  </si>
  <si>
    <t>Under 17 Men's B Javelin</t>
  </si>
  <si>
    <t>Under 17 Men's 4x100m</t>
  </si>
  <si>
    <t>Under 17 Men's 4x400m</t>
  </si>
  <si>
    <t>Under 17 Men's A 100mH</t>
  </si>
  <si>
    <t>Under 17 Men's B 100mH</t>
  </si>
  <si>
    <t>Under 17 Men's B 3000m</t>
  </si>
  <si>
    <t>Under 17 Men's A 3000m</t>
  </si>
  <si>
    <t>Under 17 Men's B 1500m Steeplechase</t>
  </si>
  <si>
    <t>Under 17 Men's A 1500m Steeplechase</t>
  </si>
  <si>
    <t>Women's A 3000m</t>
  </si>
  <si>
    <t>Women's B 3000m</t>
  </si>
  <si>
    <t xml:space="preserve">Not contested </t>
  </si>
  <si>
    <t>Suffolk</t>
  </si>
  <si>
    <t>S</t>
  </si>
  <si>
    <t>Norfolk</t>
  </si>
  <si>
    <t>N</t>
  </si>
  <si>
    <t>H</t>
  </si>
  <si>
    <t>Bedfordshire</t>
  </si>
  <si>
    <t>Hertfordshire</t>
  </si>
  <si>
    <t>Cambridgeshire</t>
  </si>
  <si>
    <t>Essex</t>
  </si>
  <si>
    <t>A String</t>
  </si>
  <si>
    <t>Eastern AA Trophy match - Match result sheet</t>
  </si>
  <si>
    <t>Under 17 Men - Peterhouse trophy</t>
  </si>
  <si>
    <t>Senior Men - Hibbard Trophy</t>
  </si>
  <si>
    <t>Women - Beemax Trophy</t>
  </si>
  <si>
    <t>blue highlighted cells on row 35</t>
  </si>
  <si>
    <t>in the blue highlighted cells in row 49</t>
  </si>
  <si>
    <t>Note -  if any host county intends to use electronic timing please ask for the  spreadsheet version which is modifiedfor electronic times</t>
  </si>
  <si>
    <t>PETERHOUSE TROPHY - UNDER 17 MEN</t>
  </si>
  <si>
    <t>T1 SW 400m Hurdles A Race</t>
  </si>
  <si>
    <t>T1 SW 400m Hurdles B Race</t>
  </si>
  <si>
    <t>T2 U17M 400m Hurdles A Race</t>
  </si>
  <si>
    <t>T2 U17M 400m Hurdles B Race</t>
  </si>
  <si>
    <t>T3 SM 400m Hurdles A Race</t>
  </si>
  <si>
    <t>T3 SM 400m Hurdles B Race</t>
  </si>
  <si>
    <t>T4 SM 800m A Race</t>
  </si>
  <si>
    <t>T4 SM 800m B Race</t>
  </si>
  <si>
    <t>T5 SW 800m A Race</t>
  </si>
  <si>
    <t>T5 SW 800m B Race</t>
  </si>
  <si>
    <t>T6 U17M 800m A Race</t>
  </si>
  <si>
    <t>T6 U17M 800m B Race</t>
  </si>
  <si>
    <t>T7 SM 100m A Race</t>
  </si>
  <si>
    <t>T7 SM 100m B Race</t>
  </si>
  <si>
    <t>T8 SW 100m A Race</t>
  </si>
  <si>
    <t>T8 SW 100m B Race</t>
  </si>
  <si>
    <t>T10 SW 100m Hurdles A Race</t>
  </si>
  <si>
    <t>T10 SW 100m Hurdles B Race</t>
  </si>
  <si>
    <t>T11 U17M 100m Hurdles A Race</t>
  </si>
  <si>
    <t>T11 U17M 100m Hurdles B Race</t>
  </si>
  <si>
    <t>T12 SW 3000m</t>
  </si>
  <si>
    <t>T13 SM 110m Hurdles A Race</t>
  </si>
  <si>
    <t>T13 SM 110m Hurdles B Race</t>
  </si>
  <si>
    <t>T14 SM 400m A Race</t>
  </si>
  <si>
    <t>T14 SM 400m B Race</t>
  </si>
  <si>
    <t>T15 SW 400m A Race</t>
  </si>
  <si>
    <t>T15 SW 400m B Race</t>
  </si>
  <si>
    <t>T16 U17M 400m A Race</t>
  </si>
  <si>
    <t>T16 U17M 400m B Race</t>
  </si>
  <si>
    <t>T17 SM 1500m.</t>
  </si>
  <si>
    <t>T18 SW 1500m</t>
  </si>
  <si>
    <t>T20 SM 200m A Race</t>
  </si>
  <si>
    <t>T20 SM 200m B Race</t>
  </si>
  <si>
    <t>T21 SW 200m A Race</t>
  </si>
  <si>
    <t>T21 SW 200m B Race</t>
  </si>
  <si>
    <t>T22 U17M 200m A Race</t>
  </si>
  <si>
    <t>T22 U17M 200m B Race</t>
  </si>
  <si>
    <t>T23 SM 5000m</t>
  </si>
  <si>
    <t>T24 U17M 3000m</t>
  </si>
  <si>
    <t>T25 SM 4 x 100m Relay</t>
  </si>
  <si>
    <t>T26 SW 4 x 100m Relay</t>
  </si>
  <si>
    <t>T27 U17M 4 x 100m Relay</t>
  </si>
  <si>
    <t>T28 U17M 1500m S/C</t>
  </si>
  <si>
    <t>T30 SM 4 x 400m Relay</t>
  </si>
  <si>
    <t>T31 SW 4 x 400m Relay</t>
  </si>
  <si>
    <t>T32 U17M 4 x 400m Relay</t>
  </si>
  <si>
    <t xml:space="preserve"> No.</t>
  </si>
  <si>
    <t>TIME</t>
  </si>
  <si>
    <t>EVENT</t>
  </si>
  <si>
    <t>400m Hurdles SW</t>
  </si>
  <si>
    <t>400m Hurdles U17M</t>
  </si>
  <si>
    <t>400m Hurdles SM</t>
  </si>
  <si>
    <t>800m SM</t>
  </si>
  <si>
    <t>800m SW</t>
  </si>
  <si>
    <t>800m U17M</t>
  </si>
  <si>
    <t>100m SM</t>
  </si>
  <si>
    <t>100m SW</t>
  </si>
  <si>
    <t>100m U17M</t>
  </si>
  <si>
    <t>100m Hurdles SW</t>
  </si>
  <si>
    <t>100m Hurdles U17M</t>
  </si>
  <si>
    <t>3000m SW</t>
  </si>
  <si>
    <t>110m Hurdles SM</t>
  </si>
  <si>
    <t>400m SM</t>
  </si>
  <si>
    <t>400m SW</t>
  </si>
  <si>
    <t>400m U17M</t>
  </si>
  <si>
    <t>1500m SM</t>
  </si>
  <si>
    <t>1500m SW</t>
  </si>
  <si>
    <t>1500m U17M</t>
  </si>
  <si>
    <t>200m SM</t>
  </si>
  <si>
    <t>200m SW</t>
  </si>
  <si>
    <t>200m U17M</t>
  </si>
  <si>
    <t>5000m SM</t>
  </si>
  <si>
    <t>3000m U17M</t>
  </si>
  <si>
    <t>4 x 100m Relay SM</t>
  </si>
  <si>
    <t>4 x 100m Relay SW</t>
  </si>
  <si>
    <t>4 x 100m Relay U17M</t>
  </si>
  <si>
    <t>1500m S/Chase U17M</t>
  </si>
  <si>
    <t>3000m S/Chase SM</t>
  </si>
  <si>
    <t>4 x 400m Relay SM</t>
  </si>
  <si>
    <t>4 x 400m Relay SW</t>
  </si>
  <si>
    <t>4 x 400m Relay U17M</t>
  </si>
  <si>
    <t>Meeting: HIBBARD TROPHY</t>
  </si>
  <si>
    <t>LANE DRAW</t>
  </si>
  <si>
    <t>Venue :</t>
  </si>
  <si>
    <t xml:space="preserve">DATE: </t>
  </si>
  <si>
    <t>T110 U17M 1500m</t>
  </si>
  <si>
    <t>T210 SM 3000m S/C</t>
  </si>
  <si>
    <t>4X400</t>
  </si>
  <si>
    <t>T9 U17M 100m A Race</t>
  </si>
  <si>
    <t>T9 U17M 100m B Race</t>
  </si>
  <si>
    <t>Bury St Edmunds</t>
  </si>
  <si>
    <t>Julian Priest</t>
  </si>
  <si>
    <t>Patrick Szpryngiel</t>
  </si>
  <si>
    <t>Ethan Seal</t>
  </si>
  <si>
    <t>Tom Blake</t>
  </si>
  <si>
    <t>Cameron Rayner</t>
  </si>
  <si>
    <t>Ed Blythman</t>
  </si>
  <si>
    <t>Stephen Simmons</t>
  </si>
  <si>
    <t>Nathan Hubbock</t>
  </si>
  <si>
    <t>Ashley Evans</t>
  </si>
  <si>
    <t>Thomas Litchfield</t>
  </si>
  <si>
    <t>Kye Harlton Brown</t>
  </si>
  <si>
    <t>Aiden Killen</t>
  </si>
  <si>
    <t>Isacc Tshikala</t>
  </si>
  <si>
    <t>Jack Tull</t>
  </si>
  <si>
    <t>Tina Louis</t>
  </si>
  <si>
    <t>Lauren Russell</t>
  </si>
  <si>
    <t>Hannah Ridley</t>
  </si>
  <si>
    <t>Shanara Hibbert</t>
  </si>
  <si>
    <t>Jemma Eastwood</t>
  </si>
  <si>
    <t>Andrea Jenkins</t>
  </si>
  <si>
    <t>Sarah Ridley</t>
  </si>
  <si>
    <t>Frankie Riley</t>
  </si>
  <si>
    <t>Lauren Nichols</t>
  </si>
  <si>
    <t>Joe Hubbock</t>
  </si>
  <si>
    <t>Chris Thornley</t>
  </si>
  <si>
    <t>Josh Watson</t>
  </si>
  <si>
    <t>Scott Johnson</t>
  </si>
  <si>
    <t>Matt Hudson</t>
  </si>
  <si>
    <t>Simon Eastwood</t>
  </si>
  <si>
    <t>Alex Ingham</t>
  </si>
  <si>
    <t>Jamie Potton-Burrell</t>
  </si>
  <si>
    <t>Peter Benedickter</t>
  </si>
  <si>
    <t>Gavin Fordham</t>
  </si>
  <si>
    <t>Geoff Grinsted</t>
  </si>
  <si>
    <t>Chris Marshall</t>
  </si>
  <si>
    <t>Tom Mead</t>
  </si>
  <si>
    <t>Tom Greenacre</t>
  </si>
  <si>
    <t>Sam Coyne</t>
  </si>
  <si>
    <t>James Greenhalgh</t>
  </si>
  <si>
    <t>Alfie Bentley</t>
  </si>
  <si>
    <t>Gareth Hunt</t>
  </si>
  <si>
    <t>Gordon Slater</t>
  </si>
  <si>
    <t>Adam Herring</t>
  </si>
  <si>
    <t>Ryan Davidson</t>
  </si>
  <si>
    <t>Ben Rayner</t>
  </si>
  <si>
    <t>Nathan Protheroe</t>
  </si>
  <si>
    <t>Louis Albrow</t>
  </si>
  <si>
    <t>Joe Smythe</t>
  </si>
  <si>
    <t>Tyler Billiyard</t>
  </si>
  <si>
    <t>Charlie Wakefield</t>
  </si>
  <si>
    <t>Alfie Williams</t>
  </si>
  <si>
    <t>Rudi Stevens</t>
  </si>
  <si>
    <t>Tristan McLellan</t>
  </si>
  <si>
    <t>Matthew Carter</t>
  </si>
  <si>
    <t>Charlie Williams</t>
  </si>
  <si>
    <t>Jamie Greenacre</t>
  </si>
  <si>
    <t>Alex Mortimer</t>
  </si>
  <si>
    <t>Louis Palmer</t>
  </si>
  <si>
    <t>Will Simm</t>
  </si>
  <si>
    <t>Jules Walker</t>
  </si>
  <si>
    <t>Scott Leeder</t>
  </si>
  <si>
    <t>Archie Bell</t>
  </si>
  <si>
    <t>Serena Grace</t>
  </si>
  <si>
    <t>Katie Goldsmith</t>
  </si>
  <si>
    <t>Ellie Taylor</t>
  </si>
  <si>
    <t>Katie Daniels</t>
  </si>
  <si>
    <t>Lauren Moyse</t>
  </si>
  <si>
    <t>Sara Henderson</t>
  </si>
  <si>
    <t>Sophie Bishop</t>
  </si>
  <si>
    <t>Sasha Birrell</t>
  </si>
  <si>
    <t>Amy Money</t>
  </si>
  <si>
    <t>Steph Pain</t>
  </si>
  <si>
    <t>Gemma Vickery</t>
  </si>
  <si>
    <t>Erin Penn</t>
  </si>
  <si>
    <t>Georgie Bowett</t>
  </si>
  <si>
    <t>Jess Norkett</t>
  </si>
  <si>
    <t>Molly Bean</t>
  </si>
  <si>
    <t>Eleanor Brown</t>
  </si>
  <si>
    <t>Caitlin Herbert</t>
  </si>
  <si>
    <t>Oliver Minns</t>
  </si>
  <si>
    <t>Lee Cook</t>
  </si>
  <si>
    <t>Matthew Snowden</t>
  </si>
  <si>
    <t>Rhys McDonald</t>
  </si>
  <si>
    <t>Joe Bloomfield</t>
  </si>
  <si>
    <t>Cameron Bailey</t>
  </si>
  <si>
    <t>Luke Allen</t>
  </si>
  <si>
    <t>Jake Allen</t>
  </si>
  <si>
    <t>Joshua Mayston</t>
  </si>
  <si>
    <t>Calum Long</t>
  </si>
  <si>
    <t>Thomas Henson</t>
  </si>
  <si>
    <t>Teddy Ntuli</t>
  </si>
  <si>
    <t>Paolo Palmieri</t>
  </si>
  <si>
    <t>Thomas Mitson</t>
  </si>
  <si>
    <t>Archie Cleverley</t>
  </si>
  <si>
    <t>Isaac Wallace</t>
  </si>
  <si>
    <t>Isaac Price</t>
  </si>
  <si>
    <t>Elliot Spencer</t>
  </si>
  <si>
    <t>Guy McGarr</t>
  </si>
  <si>
    <t>James Battle</t>
  </si>
  <si>
    <t>Chantelle Kilpatrick</t>
  </si>
  <si>
    <t>Katie Margarson</t>
  </si>
  <si>
    <t>Anna Keeble</t>
  </si>
  <si>
    <t>April Castle</t>
  </si>
  <si>
    <t>Maddie Greenwood</t>
  </si>
  <si>
    <t>Janae Duporte-Clarke</t>
  </si>
  <si>
    <t>Meghan Barthamow</t>
  </si>
  <si>
    <t>Georgina Howe</t>
  </si>
  <si>
    <t>Debbie Castle</t>
  </si>
  <si>
    <t>Christy Fraser</t>
  </si>
  <si>
    <t>Keeley Whitlock</t>
  </si>
  <si>
    <t>Chloe Godbold</t>
  </si>
  <si>
    <t>Kelley Whitlock</t>
  </si>
  <si>
    <t>Charlie Moore</t>
  </si>
  <si>
    <t>Samad Ibrahim</t>
  </si>
  <si>
    <t>Will Farndale</t>
  </si>
  <si>
    <t>George Dowding</t>
  </si>
  <si>
    <t>Ben Sloan</t>
  </si>
  <si>
    <t>Kristian Imroth</t>
  </si>
  <si>
    <t>Ralph Williams</t>
  </si>
  <si>
    <t>Freddie Reilly</t>
  </si>
  <si>
    <t>Sam Sloan</t>
  </si>
  <si>
    <t>Edward Hooper</t>
  </si>
  <si>
    <t>Daniel Fielding</t>
  </si>
  <si>
    <t>Nile Odejimi-Riley</t>
  </si>
  <si>
    <t>Bryce Breen</t>
  </si>
  <si>
    <t>Joe Hirst</t>
  </si>
  <si>
    <t>Dominic Buckland</t>
  </si>
  <si>
    <t>Joshiah Barker</t>
  </si>
  <si>
    <t>Leo Shinn</t>
  </si>
  <si>
    <t>Joel Evans</t>
  </si>
  <si>
    <t>Tom Gerard</t>
  </si>
  <si>
    <t>Luke Burford</t>
  </si>
  <si>
    <t>Alex Harris</t>
  </si>
  <si>
    <t>Thomas Cooper</t>
  </si>
  <si>
    <t>Charlie Grayson</t>
  </si>
  <si>
    <t>Glenn Harrison</t>
  </si>
  <si>
    <t>William Ashton</t>
  </si>
  <si>
    <t>Will Jarvis</t>
  </si>
  <si>
    <t>Eden Davis</t>
  </si>
  <si>
    <t>Max Schopp</t>
  </si>
  <si>
    <t>Jed Lumb</t>
  </si>
  <si>
    <t>Beck Grover</t>
  </si>
  <si>
    <t>Ayomide Byron</t>
  </si>
  <si>
    <t>Ross Connor</t>
  </si>
  <si>
    <t>Elior Harris</t>
  </si>
  <si>
    <t>Daniel Hooper</t>
  </si>
  <si>
    <t>Tyler Mitchell</t>
  </si>
  <si>
    <t>Nathan Gardner</t>
  </si>
  <si>
    <t>Shaun Wall</t>
  </si>
  <si>
    <t>Sam Woodley</t>
  </si>
  <si>
    <t>James Goss</t>
  </si>
  <si>
    <t>Tobi Ogunkanmi</t>
  </si>
  <si>
    <t>Sam Wiggins</t>
  </si>
  <si>
    <t>George Withers</t>
  </si>
  <si>
    <t>Rhys Rowlands</t>
  </si>
  <si>
    <t>Kit Kerr</t>
  </si>
  <si>
    <t>Eliot Breen</t>
  </si>
  <si>
    <t>Jason Kingswell</t>
  </si>
  <si>
    <t>Ben Snaith</t>
  </si>
  <si>
    <t>Dylan Doggett</t>
  </si>
  <si>
    <t>Daniel Mees</t>
  </si>
  <si>
    <t>Adam Tapley</t>
  </si>
  <si>
    <t>Thomas Brennand</t>
  </si>
  <si>
    <t>Alastar Phelan</t>
  </si>
  <si>
    <t>Dean Fox</t>
  </si>
  <si>
    <t>Matt Gough</t>
  </si>
  <si>
    <t>Jack Huddleston</t>
  </si>
  <si>
    <t>Richard Phelan</t>
  </si>
  <si>
    <t>Sam Markey</t>
  </si>
  <si>
    <t>Martin Tinkler</t>
  </si>
  <si>
    <t>Ronan Rawlins</t>
  </si>
  <si>
    <t>Austin Puleo</t>
  </si>
  <si>
    <t>Richard Park</t>
  </si>
  <si>
    <t>Oliver Newman</t>
  </si>
  <si>
    <t>Edward Bellet-Travers</t>
  </si>
  <si>
    <t>Oliver Gibbons</t>
  </si>
  <si>
    <t>Philip Bowers</t>
  </si>
  <si>
    <t>Robert Ellingham</t>
  </si>
  <si>
    <t>Maisey Snaith</t>
  </si>
  <si>
    <t>Shannon Flockhart</t>
  </si>
  <si>
    <t>Ella Robinson</t>
  </si>
  <si>
    <t>Emma Randal</t>
  </si>
  <si>
    <t>Scarlet Dalrymple</t>
  </si>
  <si>
    <t>Megan Sims</t>
  </si>
  <si>
    <t>Harriet Fenton-Lake</t>
  </si>
  <si>
    <t>Abbie Hawkins</t>
  </si>
  <si>
    <t>Jamelia Henson</t>
  </si>
  <si>
    <t>Devon Spencer</t>
  </si>
  <si>
    <t>Neve Palmer</t>
  </si>
  <si>
    <t>Anne Moindrot</t>
  </si>
  <si>
    <t>Lydia Church</t>
  </si>
  <si>
    <t>Kelly Lawrence</t>
  </si>
  <si>
    <t>Iona Newbegin</t>
  </si>
  <si>
    <t>Finlay Marriott</t>
  </si>
  <si>
    <t>Laura Whitton</t>
  </si>
  <si>
    <t>Olivia Mead</t>
  </si>
  <si>
    <t>Rosanna Jacobs</t>
  </si>
  <si>
    <t>Jessica Dixon-Walker</t>
  </si>
  <si>
    <t>Sarah McGrath</t>
  </si>
  <si>
    <t>Libby Taylor</t>
  </si>
  <si>
    <t>Nicolas Harhalakis</t>
  </si>
  <si>
    <t>Ben Marshal</t>
  </si>
  <si>
    <t>Thomas Bridger</t>
  </si>
  <si>
    <t>Charlie Knott</t>
  </si>
  <si>
    <t>Nikolaos Tirchineci</t>
  </si>
  <si>
    <t>Deshwan Lascelles</t>
  </si>
  <si>
    <t>Angus Bowling</t>
  </si>
  <si>
    <t>Benjamin Shackleton</t>
  </si>
  <si>
    <t>William Kong</t>
  </si>
  <si>
    <t>Max Bowen</t>
  </si>
  <si>
    <t>Theodore Spence</t>
  </si>
  <si>
    <t>Callum Nicholson</t>
  </si>
  <si>
    <t>Hugh Dow</t>
  </si>
  <si>
    <t>William Newcombe</t>
  </si>
  <si>
    <t>Tomi Ogunyoye</t>
  </si>
  <si>
    <t>Ayo Opaleye</t>
  </si>
  <si>
    <t>Thomas Smith</t>
  </si>
  <si>
    <t>Lisa-Marie Uzokwe</t>
  </si>
  <si>
    <t>Petra Sijuwade</t>
  </si>
  <si>
    <t>Lauren Rule</t>
  </si>
  <si>
    <t>Trixie Wraith</t>
  </si>
  <si>
    <t>Lottie Rowendder</t>
  </si>
  <si>
    <t>Aisia Rhodes</t>
  </si>
  <si>
    <t>Rachel Bently</t>
  </si>
  <si>
    <t>Connie Andrews</t>
  </si>
  <si>
    <t>Eloise Meakins</t>
  </si>
  <si>
    <t>Tiai Tunstall</t>
  </si>
  <si>
    <t>Lauren Aldridge</t>
  </si>
  <si>
    <t>Katie Saunders</t>
  </si>
  <si>
    <t>Claire Bentley</t>
  </si>
  <si>
    <t>Shaka Egbo</t>
  </si>
  <si>
    <t>Georgia Shephard</t>
  </si>
  <si>
    <t>Ayo Akingbehin</t>
  </si>
  <si>
    <t>Lewis Thorn</t>
  </si>
  <si>
    <t>Finn Hutton</t>
  </si>
  <si>
    <t>Steven Strange</t>
  </si>
  <si>
    <t>Adam Hickey</t>
  </si>
  <si>
    <t>Bradley Reed</t>
  </si>
  <si>
    <t>Rhys Collins</t>
  </si>
  <si>
    <t>Chris Sellens</t>
  </si>
  <si>
    <t>Mitchel Lawrence</t>
  </si>
  <si>
    <t xml:space="preserve">Ryan Morgan </t>
  </si>
  <si>
    <t>Mitch Ethridge</t>
  </si>
  <si>
    <t>Tom Hewes</t>
  </si>
  <si>
    <t>Stuart Thurgood</t>
  </si>
  <si>
    <t>Craig Lacy</t>
  </si>
  <si>
    <t>Jack Broadbent</t>
  </si>
  <si>
    <t>Mitchell Lawrence</t>
  </si>
  <si>
    <t>Andrew Hill</t>
  </si>
  <si>
    <t>Mitchel Cox</t>
  </si>
  <si>
    <t>Joe Ray</t>
  </si>
  <si>
    <t>Luke Keteleers</t>
  </si>
  <si>
    <t>Simon Le Mare</t>
  </si>
  <si>
    <t>Regan Cuthbert</t>
  </si>
  <si>
    <t>Emmanuel Gbegli</t>
  </si>
  <si>
    <t>James Allway</t>
  </si>
  <si>
    <t>Sam Harrison</t>
  </si>
  <si>
    <t>Keith Palmer</t>
  </si>
  <si>
    <t>Thomas Powell</t>
  </si>
  <si>
    <t>Isobelle Douglas-Ward</t>
  </si>
  <si>
    <t>India Perry</t>
  </si>
  <si>
    <t>Krystle Balogun</t>
  </si>
  <si>
    <t>Abby Rex</t>
  </si>
  <si>
    <t>Meg Rapley</t>
  </si>
  <si>
    <t>Sophie Wetheridge</t>
  </si>
  <si>
    <t>Beth Harryman</t>
  </si>
  <si>
    <t>Emily Sharpe</t>
  </si>
  <si>
    <t>Laura Armorgie</t>
  </si>
  <si>
    <t>Jessica Whitbread</t>
  </si>
  <si>
    <t>Victoria Oshunremi</t>
  </si>
  <si>
    <t>Tina Quinlivan</t>
  </si>
  <si>
    <t>Daisy Partridge</t>
  </si>
  <si>
    <t>Grace Jenkins</t>
  </si>
  <si>
    <t>Chi Di Okpalauko</t>
  </si>
  <si>
    <t>Victoria Staines</t>
  </si>
  <si>
    <t>Isabelle Douglas-Ward</t>
  </si>
  <si>
    <t>Lottie Hinson</t>
  </si>
  <si>
    <t>Hollie Rex</t>
  </si>
  <si>
    <t>Naomi Harriman</t>
  </si>
  <si>
    <t>Beth Harriman</t>
  </si>
  <si>
    <t>Heidi Nicholas</t>
  </si>
  <si>
    <t>Katherine Ellis</t>
  </si>
  <si>
    <t>Paul Mcallister</t>
  </si>
  <si>
    <t>h</t>
  </si>
  <si>
    <t>EE</t>
  </si>
  <si>
    <t>HH</t>
  </si>
  <si>
    <t>CC</t>
  </si>
  <si>
    <t>SS</t>
  </si>
  <si>
    <t>NN</t>
  </si>
  <si>
    <t>BB</t>
  </si>
  <si>
    <t>Shaka Egloo</t>
  </si>
  <si>
    <t>Rachel Bentley</t>
  </si>
  <si>
    <t>Luca Prior</t>
  </si>
  <si>
    <t>Matthew Baptiste</t>
  </si>
  <si>
    <t>Brett Rushman</t>
  </si>
  <si>
    <t>4:36:0</t>
  </si>
  <si>
    <t>1:58.7</t>
  </si>
  <si>
    <t>2:00.7</t>
  </si>
  <si>
    <t>2:01.1</t>
  </si>
  <si>
    <t>2:05.6</t>
  </si>
  <si>
    <t>2:01.9</t>
  </si>
  <si>
    <t>3:58.3</t>
  </si>
  <si>
    <t>4:06.7</t>
  </si>
  <si>
    <t>4:08.8</t>
  </si>
  <si>
    <t>4:11.4</t>
  </si>
  <si>
    <t>4:07.0</t>
  </si>
  <si>
    <t>4:12.6</t>
  </si>
  <si>
    <t>1:58.9</t>
  </si>
  <si>
    <t>2:01.3</t>
  </si>
  <si>
    <t>2:08.5</t>
  </si>
  <si>
    <t>2:05.0</t>
  </si>
  <si>
    <t>2:16.8</t>
  </si>
  <si>
    <t>4:16.4</t>
  </si>
  <si>
    <t>4:19.4</t>
  </si>
  <si>
    <t>4:27.3</t>
  </si>
  <si>
    <t>4:28.7</t>
  </si>
  <si>
    <t>5:03.2</t>
  </si>
  <si>
    <t>4:26.2</t>
  </si>
  <si>
    <t>2:16.3</t>
  </si>
  <si>
    <t>2:20.5</t>
  </si>
  <si>
    <t>2:23.9</t>
  </si>
  <si>
    <t>2:24.6</t>
  </si>
  <si>
    <t>2:29.8</t>
  </si>
  <si>
    <t>2:33.0</t>
  </si>
  <si>
    <t>2:18.7</t>
  </si>
  <si>
    <t>2:35.2</t>
  </si>
  <si>
    <t>2:43.5</t>
  </si>
  <si>
    <t>4:57.2</t>
  </si>
  <si>
    <t>5:01.2</t>
  </si>
  <si>
    <t>5:19.3</t>
  </si>
  <si>
    <t>7:33.2</t>
  </si>
  <si>
    <t>5:01.5</t>
  </si>
  <si>
    <t>5:04.0</t>
  </si>
  <si>
    <t>5:26.3</t>
  </si>
  <si>
    <t>7:34.2</t>
  </si>
  <si>
    <t>10:37.3</t>
  </si>
  <si>
    <t>10:59.9</t>
  </si>
  <si>
    <t>11:13.6</t>
  </si>
  <si>
    <t>11:17.7</t>
  </si>
  <si>
    <t>13:09.5</t>
  </si>
  <si>
    <t>10:52.7</t>
  </si>
  <si>
    <t>11:39.5</t>
  </si>
  <si>
    <t>14:19.7</t>
  </si>
  <si>
    <t>16:24.1</t>
  </si>
  <si>
    <t>16:32.5</t>
  </si>
  <si>
    <t>16:41.1</t>
  </si>
  <si>
    <t>15:58.3</t>
  </si>
  <si>
    <t>9:12.4</t>
  </si>
  <si>
    <t>9:19.1</t>
  </si>
  <si>
    <t>9:21.4</t>
  </si>
  <si>
    <t>9:19.6</t>
  </si>
  <si>
    <t>9:43.1</t>
  </si>
  <si>
    <t>DQ</t>
  </si>
  <si>
    <t>Liam O'Dell</t>
  </si>
  <si>
    <t>5:00.8</t>
  </si>
  <si>
    <t>5:04.9</t>
  </si>
  <si>
    <t>5:10.2</t>
  </si>
  <si>
    <t>5:21.5</t>
  </si>
  <si>
    <t>10:24.3</t>
  </si>
  <si>
    <t>10:47.9</t>
  </si>
  <si>
    <t>11:09.9</t>
  </si>
  <si>
    <t>11:15.8</t>
  </si>
  <si>
    <t>12:55.5</t>
  </si>
  <si>
    <t>3:29.1</t>
  </si>
  <si>
    <t>3:46.4</t>
  </si>
  <si>
    <t>4:06.4</t>
  </si>
  <si>
    <t>4:08.3</t>
  </si>
  <si>
    <t>4:22.2</t>
  </si>
  <si>
    <t>4:34.4</t>
  </si>
  <si>
    <t>4:46.4</t>
  </si>
  <si>
    <t>3:41.7</t>
  </si>
  <si>
    <t>3:44.9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</si>
</sst>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0.0"/>
    <numFmt numFmtId="180" formatCode="d/m/yy;@"/>
    <numFmt numFmtId="181" formatCode="0.00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55"/>
      <name val="Calibri"/>
      <family val="2"/>
    </font>
    <font>
      <sz val="10"/>
      <color indexed="55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3"/>
      <name val="Calibri"/>
      <family val="2"/>
    </font>
    <font>
      <sz val="9"/>
      <color indexed="9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5" fillId="0" borderId="0">
      <alignment/>
      <protection/>
    </xf>
    <xf numFmtId="0" fontId="1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5" fillId="0" borderId="0" xfId="0" applyFont="1" applyAlignment="1">
      <alignment/>
    </xf>
    <xf numFmtId="49" fontId="3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0" fontId="9" fillId="0" borderId="10" xfId="0" applyFont="1" applyBorder="1" applyAlignment="1" applyProtection="1">
      <alignment/>
      <protection/>
    </xf>
    <xf numFmtId="0" fontId="9" fillId="33" borderId="0" xfId="0" applyFont="1" applyFill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 vertical="justify" textRotation="180" wrapText="1"/>
      <protection/>
    </xf>
    <xf numFmtId="0" fontId="3" fillId="0" borderId="0" xfId="0" applyFont="1" applyAlignment="1">
      <alignment/>
    </xf>
    <xf numFmtId="0" fontId="11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14" fontId="3" fillId="34" borderId="0" xfId="0" applyNumberFormat="1" applyFont="1" applyFill="1" applyAlignment="1">
      <alignment horizontal="left"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35" borderId="0" xfId="0" applyFill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right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2" fontId="9" fillId="36" borderId="21" xfId="0" applyNumberFormat="1" applyFont="1" applyFill="1" applyBorder="1" applyAlignment="1" applyProtection="1">
      <alignment horizontal="center"/>
      <protection locked="0"/>
    </xf>
    <xf numFmtId="0" fontId="9" fillId="36" borderId="21" xfId="0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2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5" fillId="34" borderId="0" xfId="0" applyFont="1" applyFill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7" borderId="10" xfId="0" applyFill="1" applyBorder="1" applyAlignment="1" applyProtection="1">
      <alignment horizontal="center"/>
      <protection/>
    </xf>
    <xf numFmtId="49" fontId="0" fillId="37" borderId="10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32" fillId="34" borderId="0" xfId="0" applyFont="1" applyFill="1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0" fillId="0" borderId="22" xfId="0" applyBorder="1" applyAlignment="1" applyProtection="1" quotePrefix="1">
      <alignment horizontal="left"/>
      <protection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right"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0" borderId="22" xfId="0" applyBorder="1" applyAlignment="1" applyProtection="1">
      <alignment horizontal="left"/>
      <protection/>
    </xf>
    <xf numFmtId="0" fontId="4" fillId="35" borderId="22" xfId="0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0" fillId="35" borderId="23" xfId="0" applyFill="1" applyBorder="1" applyAlignment="1" applyProtection="1">
      <alignment horizontal="right"/>
      <protection locked="0"/>
    </xf>
    <xf numFmtId="0" fontId="0" fillId="35" borderId="23" xfId="0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179" fontId="33" fillId="0" borderId="0" xfId="0" applyNumberFormat="1" applyFont="1" applyAlignment="1" applyProtection="1">
      <alignment horizontal="right"/>
      <protection/>
    </xf>
    <xf numFmtId="179" fontId="33" fillId="0" borderId="0" xfId="0" applyNumberFormat="1" applyFont="1" applyAlignment="1" applyProtection="1">
      <alignment/>
      <protection/>
    </xf>
    <xf numFmtId="49" fontId="3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79" fontId="2" fillId="33" borderId="10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38" borderId="10" xfId="0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/>
    </xf>
    <xf numFmtId="180" fontId="31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179" fontId="0" fillId="0" borderId="0" xfId="0" applyNumberFormat="1" applyAlignment="1" applyProtection="1">
      <alignment/>
      <protection/>
    </xf>
    <xf numFmtId="2" fontId="33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33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34" fillId="0" borderId="0" xfId="0" applyNumberFormat="1" applyFont="1" applyAlignment="1" applyProtection="1">
      <alignment/>
      <protection/>
    </xf>
    <xf numFmtId="179" fontId="2" fillId="39" borderId="0" xfId="0" applyNumberFormat="1" applyFont="1" applyFill="1" applyAlignment="1" applyProtection="1" quotePrefix="1">
      <alignment horizontal="center"/>
      <protection locked="0"/>
    </xf>
    <xf numFmtId="179" fontId="2" fillId="0" borderId="0" xfId="0" applyNumberFormat="1" applyFont="1" applyAlignment="1" applyProtection="1" quotePrefix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/>
    </xf>
    <xf numFmtId="0" fontId="33" fillId="0" borderId="0" xfId="0" applyNumberFormat="1" applyFont="1" applyAlignment="1" applyProtection="1">
      <alignment horizontal="right"/>
      <protection/>
    </xf>
    <xf numFmtId="179" fontId="35" fillId="0" borderId="0" xfId="0" applyNumberFormat="1" applyFont="1" applyAlignment="1" applyProtection="1">
      <alignment/>
      <protection/>
    </xf>
    <xf numFmtId="179" fontId="35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33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11" fontId="33" fillId="0" borderId="0" xfId="0" applyNumberFormat="1" applyFont="1" applyAlignment="1" applyProtection="1">
      <alignment/>
      <protection/>
    </xf>
    <xf numFmtId="11" fontId="35" fillId="0" borderId="0" xfId="0" applyNumberFormat="1" applyFont="1" applyAlignment="1" applyProtection="1">
      <alignment/>
      <protection/>
    </xf>
    <xf numFmtId="49" fontId="35" fillId="0" borderId="0" xfId="0" applyNumberFormat="1" applyFont="1" applyAlignment="1" applyProtection="1">
      <alignment/>
      <protection/>
    </xf>
    <xf numFmtId="0" fontId="37" fillId="0" borderId="0" xfId="0" applyFont="1" applyAlignment="1">
      <alignment/>
    </xf>
    <xf numFmtId="0" fontId="3" fillId="0" borderId="24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right"/>
      <protection/>
    </xf>
    <xf numFmtId="0" fontId="0" fillId="40" borderId="22" xfId="0" applyFill="1" applyBorder="1" applyAlignment="1" applyProtection="1">
      <alignment/>
      <protection locked="0"/>
    </xf>
    <xf numFmtId="0" fontId="0" fillId="40" borderId="22" xfId="0" applyFill="1" applyBorder="1" applyAlignment="1" applyProtection="1">
      <alignment horizontal="right"/>
      <protection locked="0"/>
    </xf>
    <xf numFmtId="0" fontId="0" fillId="40" borderId="23" xfId="0" applyFill="1" applyBorder="1" applyAlignment="1" applyProtection="1">
      <alignment/>
      <protection locked="0"/>
    </xf>
    <xf numFmtId="0" fontId="0" fillId="40" borderId="23" xfId="0" applyFill="1" applyBorder="1" applyAlignment="1" applyProtection="1">
      <alignment horizontal="right"/>
      <protection locked="0"/>
    </xf>
    <xf numFmtId="0" fontId="4" fillId="40" borderId="22" xfId="0" applyFont="1" applyFill="1" applyBorder="1" applyAlignment="1" applyProtection="1">
      <alignment/>
      <protection/>
    </xf>
    <xf numFmtId="0" fontId="3" fillId="41" borderId="0" xfId="0" applyFont="1" applyFill="1" applyAlignment="1" applyProtection="1">
      <alignment/>
      <protection/>
    </xf>
    <xf numFmtId="0" fontId="12" fillId="41" borderId="0" xfId="0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 horizontal="center"/>
      <protection/>
    </xf>
    <xf numFmtId="0" fontId="38" fillId="0" borderId="21" xfId="0" applyFont="1" applyFill="1" applyBorder="1" applyAlignment="1" applyProtection="1">
      <alignment horizontal="center"/>
      <protection/>
    </xf>
    <xf numFmtId="0" fontId="38" fillId="0" borderId="21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textRotation="90"/>
      <protection/>
    </xf>
    <xf numFmtId="0" fontId="2" fillId="0" borderId="0" xfId="0" applyFont="1" applyBorder="1" applyAlignment="1" applyProtection="1">
      <alignment horizontal="center" textRotation="180"/>
      <protection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9" fillId="36" borderId="0" xfId="0" applyFont="1" applyFill="1" applyBorder="1" applyAlignment="1" applyProtection="1">
      <alignment horizontal="center"/>
      <protection locked="0"/>
    </xf>
    <xf numFmtId="179" fontId="2" fillId="0" borderId="0" xfId="0" applyNumberFormat="1" applyFont="1" applyFill="1" applyAlignment="1" applyProtection="1" quotePrefix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2" fillId="0" borderId="0" xfId="57" applyFont="1" applyFill="1" applyBorder="1" applyProtection="1">
      <alignment/>
      <protection/>
    </xf>
    <xf numFmtId="0" fontId="15" fillId="0" borderId="0" xfId="57">
      <alignment/>
      <protection/>
    </xf>
    <xf numFmtId="0" fontId="21" fillId="0" borderId="0" xfId="57" applyFont="1" applyAlignment="1" applyProtection="1">
      <alignment/>
      <protection/>
    </xf>
    <xf numFmtId="0" fontId="24" fillId="0" borderId="26" xfId="57" applyNumberFormat="1" applyFont="1" applyBorder="1" applyAlignment="1" applyProtection="1">
      <alignment horizontal="center"/>
      <protection/>
    </xf>
    <xf numFmtId="0" fontId="21" fillId="0" borderId="0" xfId="57" applyFont="1" applyAlignment="1" applyProtection="1">
      <alignment horizontal="left"/>
      <protection/>
    </xf>
    <xf numFmtId="0" fontId="21" fillId="0" borderId="0" xfId="57" applyFont="1" applyAlignment="1" applyProtection="1">
      <alignment horizontal="center"/>
      <protection/>
    </xf>
    <xf numFmtId="0" fontId="15" fillId="0" borderId="0" xfId="57" applyAlignment="1">
      <alignment/>
      <protection/>
    </xf>
    <xf numFmtId="0" fontId="20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center"/>
      <protection/>
    </xf>
    <xf numFmtId="0" fontId="20" fillId="0" borderId="0" xfId="57" applyFont="1" applyProtection="1">
      <alignment/>
      <protection/>
    </xf>
    <xf numFmtId="0" fontId="22" fillId="0" borderId="0" xfId="57" applyFont="1" applyProtection="1">
      <alignment/>
      <protection/>
    </xf>
    <xf numFmtId="0" fontId="22" fillId="0" borderId="26" xfId="57" applyFont="1" applyBorder="1" applyAlignment="1" applyProtection="1">
      <alignment horizontal="center"/>
      <protection/>
    </xf>
    <xf numFmtId="0" fontId="22" fillId="0" borderId="26" xfId="57" applyFont="1" applyBorder="1" applyProtection="1">
      <alignment/>
      <protection/>
    </xf>
    <xf numFmtId="0" fontId="24" fillId="0" borderId="26" xfId="57" applyNumberFormat="1" applyFont="1" applyBorder="1" applyAlignment="1" applyProtection="1">
      <alignment horizontal="center"/>
      <protection/>
    </xf>
    <xf numFmtId="181" fontId="22" fillId="0" borderId="26" xfId="57" applyNumberFormat="1" applyFont="1" applyBorder="1" applyAlignment="1" applyProtection="1">
      <alignment horizontal="center"/>
      <protection/>
    </xf>
    <xf numFmtId="0" fontId="22" fillId="0" borderId="26" xfId="57" applyNumberFormat="1" applyFont="1" applyBorder="1" applyAlignment="1" applyProtection="1">
      <alignment horizontal="center"/>
      <protection/>
    </xf>
    <xf numFmtId="2" fontId="22" fillId="0" borderId="26" xfId="57" applyNumberFormat="1" applyFont="1" applyBorder="1" applyAlignment="1" applyProtection="1">
      <alignment horizontal="center"/>
      <protection/>
    </xf>
    <xf numFmtId="0" fontId="24" fillId="0" borderId="27" xfId="57" applyNumberFormat="1" applyFont="1" applyBorder="1" applyAlignment="1" applyProtection="1">
      <alignment horizontal="center"/>
      <protection/>
    </xf>
    <xf numFmtId="0" fontId="15" fillId="0" borderId="27" xfId="57" applyBorder="1">
      <alignment/>
      <protection/>
    </xf>
    <xf numFmtId="2" fontId="2" fillId="0" borderId="0" xfId="0" applyNumberFormat="1" applyFont="1" applyAlignment="1" applyProtection="1" quotePrefix="1">
      <alignment horizontal="center"/>
      <protection/>
    </xf>
    <xf numFmtId="49" fontId="2" fillId="0" borderId="0" xfId="0" applyNumberFormat="1" applyFont="1" applyFill="1" applyAlignment="1" applyProtection="1" quotePrefix="1">
      <alignment horizontal="center"/>
      <protection locked="0"/>
    </xf>
    <xf numFmtId="0" fontId="39" fillId="0" borderId="26" xfId="0" applyFont="1" applyBorder="1" applyAlignment="1">
      <alignment horizontal="center"/>
    </xf>
    <xf numFmtId="0" fontId="0" fillId="35" borderId="22" xfId="0" applyFill="1" applyBorder="1" applyAlignment="1" applyProtection="1">
      <alignment horizontal="left"/>
      <protection locked="0"/>
    </xf>
    <xf numFmtId="0" fontId="0" fillId="35" borderId="23" xfId="0" applyFill="1" applyBorder="1" applyAlignment="1" applyProtection="1">
      <alignment horizontal="left"/>
      <protection locked="0"/>
    </xf>
    <xf numFmtId="0" fontId="4" fillId="35" borderId="22" xfId="0" applyFont="1" applyFill="1" applyBorder="1" applyAlignment="1" applyProtection="1">
      <alignment horizontal="left"/>
      <protection/>
    </xf>
    <xf numFmtId="0" fontId="7" fillId="35" borderId="0" xfId="0" applyFont="1" applyFill="1" applyAlignment="1" applyProtection="1">
      <alignment/>
      <protection locked="0"/>
    </xf>
    <xf numFmtId="173" fontId="7" fillId="35" borderId="0" xfId="0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/>
      <protection/>
    </xf>
    <xf numFmtId="14" fontId="30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textRotation="90"/>
      <protection/>
    </xf>
    <xf numFmtId="0" fontId="2" fillId="0" borderId="28" xfId="0" applyFont="1" applyBorder="1" applyAlignment="1" applyProtection="1">
      <alignment horizontal="center" textRotation="90"/>
      <protection/>
    </xf>
    <xf numFmtId="0" fontId="9" fillId="0" borderId="0" xfId="0" applyFont="1" applyBorder="1" applyAlignment="1" applyProtection="1">
      <alignment horizontal="center" textRotation="90"/>
      <protection/>
    </xf>
    <xf numFmtId="0" fontId="9" fillId="0" borderId="28" xfId="0" applyFont="1" applyBorder="1" applyAlignment="1" applyProtection="1">
      <alignment horizontal="center" textRotation="90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4" fontId="29" fillId="0" borderId="0" xfId="0" applyNumberFormat="1" applyFont="1" applyAlignment="1" applyProtection="1">
      <alignment horizontal="center"/>
      <protection/>
    </xf>
    <xf numFmtId="0" fontId="0" fillId="35" borderId="29" xfId="0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/>
      <protection locked="0"/>
    </xf>
    <xf numFmtId="0" fontId="4" fillId="35" borderId="29" xfId="0" applyFont="1" applyFill="1" applyBorder="1" applyAlignment="1" applyProtection="1">
      <alignment/>
      <protection/>
    </xf>
    <xf numFmtId="0" fontId="4" fillId="35" borderId="30" xfId="0" applyFont="1" applyFill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0" fillId="35" borderId="29" xfId="0" applyFill="1" applyBorder="1" applyAlignment="1" applyProtection="1">
      <alignment horizontal="left"/>
      <protection locked="0"/>
    </xf>
    <xf numFmtId="0" fontId="0" fillId="35" borderId="30" xfId="0" applyFill="1" applyBorder="1" applyAlignment="1" applyProtection="1">
      <alignment horizontal="left"/>
      <protection locked="0"/>
    </xf>
    <xf numFmtId="0" fontId="0" fillId="35" borderId="29" xfId="0" applyFill="1" applyBorder="1" applyAlignment="1" applyProtection="1">
      <alignment horizontal="right"/>
      <protection locked="0"/>
    </xf>
    <xf numFmtId="0" fontId="0" fillId="35" borderId="30" xfId="0" applyFill="1" applyBorder="1" applyAlignment="1" applyProtection="1">
      <alignment horizontal="right"/>
      <protection locked="0"/>
    </xf>
    <xf numFmtId="0" fontId="23" fillId="0" borderId="35" xfId="57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ny\AppData\Local\Packages\Microsoft.MicrosoftEdge_8wekyb3d8bbwe\TempState\Downloads\Master%20programs\Misc\SALResult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Results"/>
      <sheetName val="print"/>
      <sheetName val="dist"/>
      <sheetName val="height"/>
      <sheetName val="Lanes"/>
      <sheetName val="nonscoring"/>
    </sheetNames>
    <sheetDataSet>
      <sheetData sheetId="0">
        <row r="326">
          <cell r="A326" t="str">
            <v>U17</v>
          </cell>
          <cell r="B326">
            <v>2</v>
          </cell>
        </row>
        <row r="327">
          <cell r="A327" t="str">
            <v>U20</v>
          </cell>
          <cell r="B327">
            <v>3</v>
          </cell>
        </row>
        <row r="328">
          <cell r="A328" t="str">
            <v>SM</v>
          </cell>
          <cell r="B328">
            <v>4</v>
          </cell>
        </row>
        <row r="329">
          <cell r="A329" t="str">
            <v>U23</v>
          </cell>
          <cell r="B329">
            <v>4</v>
          </cell>
        </row>
        <row r="330">
          <cell r="A330" t="str">
            <v>M40</v>
          </cell>
          <cell r="B330">
            <v>6</v>
          </cell>
        </row>
        <row r="331">
          <cell r="A331" t="str">
            <v>M45</v>
          </cell>
          <cell r="B331">
            <v>7</v>
          </cell>
        </row>
        <row r="332">
          <cell r="A332" t="str">
            <v>M50</v>
          </cell>
          <cell r="B332">
            <v>8</v>
          </cell>
        </row>
        <row r="333">
          <cell r="A333" t="str">
            <v>M55</v>
          </cell>
          <cell r="B333">
            <v>9</v>
          </cell>
        </row>
        <row r="334">
          <cell r="A334" t="str">
            <v>M60</v>
          </cell>
          <cell r="B33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87"/>
  <sheetViews>
    <sheetView zoomScalePageLayoutView="0" workbookViewId="0" topLeftCell="A18">
      <selection activeCell="C3" sqref="C3"/>
    </sheetView>
  </sheetViews>
  <sheetFormatPr defaultColWidth="9.140625" defaultRowHeight="15"/>
  <cols>
    <col min="1" max="1" width="5.00390625" style="0" customWidth="1"/>
    <col min="2" max="2" width="19.421875" style="0" customWidth="1"/>
    <col min="3" max="3" width="14.7109375" style="0" customWidth="1"/>
    <col min="4" max="4" width="11.00390625" style="0" bestFit="1" customWidth="1"/>
    <col min="6" max="6" width="0.71875" style="0" customWidth="1"/>
    <col min="7" max="7" width="17.57421875" style="0" customWidth="1"/>
    <col min="8" max="8" width="12.28125" style="0" customWidth="1"/>
    <col min="9" max="9" width="10.421875" style="0" customWidth="1"/>
    <col min="10" max="10" width="0.71875" style="0" customWidth="1"/>
    <col min="11" max="11" width="8.8515625" style="0" customWidth="1"/>
    <col min="12" max="12" width="18.421875" style="0" customWidth="1"/>
    <col min="13" max="13" width="11.00390625" style="0" customWidth="1"/>
    <col min="14" max="14" width="10.28125" style="0" customWidth="1"/>
    <col min="16" max="16" width="15.140625" style="0" customWidth="1"/>
  </cols>
  <sheetData>
    <row r="1" spans="1:18" ht="15">
      <c r="A1" s="2"/>
      <c r="B1" s="2"/>
      <c r="C1" s="32" t="s">
        <v>121</v>
      </c>
      <c r="D1" s="32" t="s">
        <v>160</v>
      </c>
      <c r="E1" s="10"/>
      <c r="F1" s="2"/>
      <c r="G1" s="33" t="s">
        <v>122</v>
      </c>
      <c r="H1" s="34"/>
      <c r="I1" s="34"/>
      <c r="J1" s="35"/>
      <c r="K1" s="35"/>
      <c r="L1" s="36"/>
      <c r="M1" s="36"/>
      <c r="N1" s="36"/>
      <c r="O1" s="35"/>
      <c r="P1" s="36"/>
      <c r="Q1" s="36"/>
      <c r="R1" s="36"/>
    </row>
    <row r="2" spans="1:18" ht="15.75" thickBot="1">
      <c r="A2" s="2"/>
      <c r="B2" s="2"/>
      <c r="C2" s="32"/>
      <c r="D2" s="12" t="s">
        <v>0</v>
      </c>
      <c r="E2" s="1"/>
      <c r="F2" s="2"/>
      <c r="G2" s="37" t="s">
        <v>188</v>
      </c>
      <c r="H2" s="35"/>
      <c r="I2" s="35"/>
      <c r="J2" s="35"/>
      <c r="K2" s="35"/>
      <c r="L2" s="36"/>
      <c r="M2" s="36"/>
      <c r="N2" s="36"/>
      <c r="O2" s="35"/>
      <c r="P2" s="36"/>
      <c r="Q2" s="36"/>
      <c r="R2" s="36"/>
    </row>
    <row r="3" spans="1:18" ht="15.75" thickBot="1">
      <c r="A3" s="34" t="s">
        <v>123</v>
      </c>
      <c r="B3" s="35"/>
      <c r="C3" s="78" t="s">
        <v>271</v>
      </c>
      <c r="D3" s="79" t="s">
        <v>214</v>
      </c>
      <c r="E3" s="76"/>
      <c r="F3" s="2"/>
      <c r="G3" s="95" t="s">
        <v>170</v>
      </c>
      <c r="H3" s="36"/>
      <c r="I3" s="36"/>
      <c r="J3" s="35"/>
      <c r="K3" s="35"/>
      <c r="L3" s="36"/>
      <c r="M3" s="36"/>
      <c r="N3" s="36"/>
      <c r="O3" s="35"/>
      <c r="P3" s="36"/>
      <c r="Q3" s="36"/>
      <c r="R3" s="36"/>
    </row>
    <row r="4" spans="1:18" ht="15.75" thickBot="1">
      <c r="A4" s="34" t="s">
        <v>124</v>
      </c>
      <c r="B4" s="35"/>
      <c r="C4" s="79" t="s">
        <v>273</v>
      </c>
      <c r="D4" s="79" t="s">
        <v>157</v>
      </c>
      <c r="E4" s="76"/>
      <c r="F4" s="2"/>
      <c r="G4" s="38" t="s">
        <v>163</v>
      </c>
      <c r="H4" s="36"/>
      <c r="I4" s="36"/>
      <c r="J4" s="35"/>
      <c r="K4" s="35"/>
      <c r="L4" s="36"/>
      <c r="M4" s="36"/>
      <c r="N4" s="36"/>
      <c r="O4" s="35"/>
      <c r="P4" s="36"/>
      <c r="Q4" s="36"/>
      <c r="R4" s="36"/>
    </row>
    <row r="5" spans="1:18" ht="15.75" thickBot="1">
      <c r="A5" s="34" t="s">
        <v>125</v>
      </c>
      <c r="B5" s="35"/>
      <c r="C5" s="79" t="s">
        <v>272</v>
      </c>
      <c r="D5" s="79" t="s">
        <v>270</v>
      </c>
      <c r="E5" s="76"/>
      <c r="F5" s="2"/>
      <c r="G5" s="38" t="s">
        <v>126</v>
      </c>
      <c r="H5" s="36"/>
      <c r="I5" s="36"/>
      <c r="J5" s="35"/>
      <c r="K5" s="35"/>
      <c r="L5" s="36"/>
      <c r="M5" s="36"/>
      <c r="N5" s="36"/>
      <c r="O5" s="35"/>
      <c r="P5" s="36"/>
      <c r="Q5" s="36"/>
      <c r="R5" s="36"/>
    </row>
    <row r="6" spans="1:18" ht="15.75" thickBot="1">
      <c r="A6" s="2"/>
      <c r="B6" s="2"/>
      <c r="C6" s="79" t="s">
        <v>274</v>
      </c>
      <c r="D6" s="79" t="s">
        <v>155</v>
      </c>
      <c r="E6" s="76"/>
      <c r="F6" s="2"/>
      <c r="G6" s="36"/>
      <c r="H6" s="36"/>
      <c r="I6" s="36"/>
      <c r="J6" s="35"/>
      <c r="K6" s="35"/>
      <c r="L6" s="36"/>
      <c r="M6" s="36"/>
      <c r="N6" s="36"/>
      <c r="O6" s="35"/>
      <c r="P6" s="36"/>
      <c r="Q6" s="36"/>
      <c r="R6" s="36"/>
    </row>
    <row r="7" spans="1:18" ht="15.75" thickBot="1">
      <c r="A7" s="2"/>
      <c r="B7" s="2"/>
      <c r="C7" s="79" t="s">
        <v>268</v>
      </c>
      <c r="D7" s="79" t="s">
        <v>269</v>
      </c>
      <c r="E7" s="76"/>
      <c r="F7" s="2"/>
      <c r="G7" s="38" t="s">
        <v>171</v>
      </c>
      <c r="H7" s="36"/>
      <c r="I7" s="36"/>
      <c r="J7" s="36"/>
      <c r="K7" s="36"/>
      <c r="L7" s="36"/>
      <c r="M7" s="36"/>
      <c r="N7" s="36"/>
      <c r="O7" s="35"/>
      <c r="P7" s="36"/>
      <c r="Q7" s="36"/>
      <c r="R7" s="36"/>
    </row>
    <row r="8" spans="1:18" ht="15.75" thickBot="1">
      <c r="A8" s="2"/>
      <c r="B8" s="2"/>
      <c r="C8" s="79" t="s">
        <v>266</v>
      </c>
      <c r="D8" s="79" t="s">
        <v>267</v>
      </c>
      <c r="E8" s="76"/>
      <c r="F8" s="2"/>
      <c r="G8" s="39"/>
      <c r="H8" s="36" t="s">
        <v>165</v>
      </c>
      <c r="I8" s="36"/>
      <c r="J8" s="34"/>
      <c r="K8" s="98" t="s">
        <v>77</v>
      </c>
      <c r="L8" s="96">
        <v>1</v>
      </c>
      <c r="M8" s="97" t="s">
        <v>120</v>
      </c>
      <c r="N8" s="97" t="s">
        <v>72</v>
      </c>
      <c r="O8" s="99" t="s">
        <v>164</v>
      </c>
      <c r="P8" s="97">
        <v>7</v>
      </c>
      <c r="Q8" s="36"/>
      <c r="R8" s="36"/>
    </row>
    <row r="9" spans="1:18" ht="15.75" thickBot="1">
      <c r="A9" s="2"/>
      <c r="B9" s="2"/>
      <c r="C9" s="79" t="s">
        <v>7</v>
      </c>
      <c r="D9" s="79" t="s">
        <v>7</v>
      </c>
      <c r="E9" s="76"/>
      <c r="F9" s="2"/>
      <c r="G9" s="38" t="s">
        <v>166</v>
      </c>
      <c r="H9" s="36"/>
      <c r="I9" s="36"/>
      <c r="J9" s="35"/>
      <c r="K9" s="35"/>
      <c r="L9" s="36"/>
      <c r="M9" s="36"/>
      <c r="N9" s="36"/>
      <c r="O9" s="35"/>
      <c r="P9" s="36"/>
      <c r="Q9" s="36"/>
      <c r="R9" s="36"/>
    </row>
    <row r="10" spans="1:18" ht="15.75" thickBot="1">
      <c r="A10" s="2"/>
      <c r="B10" s="2"/>
      <c r="C10" s="175" t="s">
        <v>189</v>
      </c>
      <c r="D10" s="176" t="s">
        <v>189</v>
      </c>
      <c r="E10" s="76"/>
      <c r="F10" s="2"/>
      <c r="G10" s="37" t="s">
        <v>167</v>
      </c>
      <c r="H10" s="36"/>
      <c r="I10" s="36"/>
      <c r="J10" s="35"/>
      <c r="K10" s="35"/>
      <c r="L10" s="36"/>
      <c r="M10" s="36"/>
      <c r="N10" s="36"/>
      <c r="O10" s="35"/>
      <c r="P10" s="36"/>
      <c r="Q10" s="36"/>
      <c r="R10" s="36"/>
    </row>
    <row r="11" spans="1:18" ht="15">
      <c r="A11" s="2"/>
      <c r="B11" s="40" t="s">
        <v>127</v>
      </c>
      <c r="C11" t="s">
        <v>273</v>
      </c>
      <c r="D11" s="94" t="s">
        <v>157</v>
      </c>
      <c r="E11" s="1"/>
      <c r="F11" s="2"/>
      <c r="G11" s="37" t="s">
        <v>168</v>
      </c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5">
      <c r="A12" s="2"/>
      <c r="B12" s="40"/>
      <c r="D12" s="94"/>
      <c r="E12" s="1"/>
      <c r="F12" s="2"/>
      <c r="G12" s="37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5.75" thickBot="1">
      <c r="A13" s="2"/>
      <c r="B13" s="41"/>
      <c r="C13" s="77"/>
      <c r="D13" s="186" t="s">
        <v>275</v>
      </c>
      <c r="E13" s="186" t="s">
        <v>17</v>
      </c>
      <c r="F13" s="2"/>
      <c r="G13" s="95" t="s">
        <v>169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5.75" thickBot="1">
      <c r="A14" s="172" t="s">
        <v>186</v>
      </c>
      <c r="B14" s="173"/>
      <c r="C14" s="174" t="s">
        <v>128</v>
      </c>
      <c r="D14" s="80">
        <v>12</v>
      </c>
      <c r="E14" s="80">
        <v>8</v>
      </c>
      <c r="F14" s="45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5.75" thickBot="1">
      <c r="A15" s="172" t="s">
        <v>187</v>
      </c>
      <c r="B15" s="173"/>
      <c r="C15" s="174" t="s">
        <v>161</v>
      </c>
      <c r="D15" s="80">
        <v>10</v>
      </c>
      <c r="E15" s="80">
        <v>6</v>
      </c>
      <c r="F15" s="45"/>
      <c r="G15" s="38" t="s">
        <v>129</v>
      </c>
      <c r="H15" s="36"/>
      <c r="I15" s="46"/>
      <c r="J15" s="46"/>
      <c r="K15" s="46"/>
      <c r="L15" s="36"/>
      <c r="M15" s="36"/>
      <c r="N15" s="36"/>
      <c r="O15" s="36"/>
      <c r="P15" s="36"/>
      <c r="Q15" s="36"/>
      <c r="R15" s="36"/>
    </row>
    <row r="16" spans="1:18" ht="15.75" thickBot="1">
      <c r="A16" s="2"/>
      <c r="B16" s="43"/>
      <c r="C16" s="174" t="s">
        <v>130</v>
      </c>
      <c r="D16" s="80">
        <v>8</v>
      </c>
      <c r="E16" s="80">
        <v>4</v>
      </c>
      <c r="F16" s="45"/>
      <c r="G16" s="36"/>
      <c r="H16" s="46"/>
      <c r="I16" s="46"/>
      <c r="J16" s="46"/>
      <c r="K16" s="46"/>
      <c r="L16" s="36"/>
      <c r="M16" s="36"/>
      <c r="N16" s="36"/>
      <c r="O16" s="36"/>
      <c r="P16" s="36"/>
      <c r="Q16" s="36"/>
      <c r="R16" s="36"/>
    </row>
    <row r="17" spans="1:18" ht="15.75" thickBot="1">
      <c r="A17" s="2"/>
      <c r="B17" s="43"/>
      <c r="C17" s="174" t="s">
        <v>132</v>
      </c>
      <c r="D17" s="80">
        <v>6</v>
      </c>
      <c r="E17" s="80">
        <v>3</v>
      </c>
      <c r="F17" s="45"/>
      <c r="G17" s="38" t="s">
        <v>131</v>
      </c>
      <c r="H17" s="46"/>
      <c r="I17" s="46"/>
      <c r="J17" s="46"/>
      <c r="K17" s="46"/>
      <c r="L17" s="36"/>
      <c r="M17" s="36"/>
      <c r="N17" s="36"/>
      <c r="O17" s="36"/>
      <c r="P17" s="36"/>
      <c r="Q17" s="36"/>
      <c r="R17" s="36"/>
    </row>
    <row r="18" spans="1:18" ht="15.75" thickBot="1">
      <c r="A18" s="2"/>
      <c r="B18" s="43"/>
      <c r="C18" s="174" t="s">
        <v>133</v>
      </c>
      <c r="D18" s="80">
        <v>5</v>
      </c>
      <c r="E18" s="80">
        <v>2</v>
      </c>
      <c r="F18" s="45"/>
      <c r="G18" s="36"/>
      <c r="H18" s="46"/>
      <c r="I18" s="46"/>
      <c r="J18" s="46"/>
      <c r="K18" s="46"/>
      <c r="L18" s="36"/>
      <c r="M18" s="36"/>
      <c r="N18" s="36"/>
      <c r="O18" s="36"/>
      <c r="P18" s="36"/>
      <c r="Q18" s="36"/>
      <c r="R18" s="36"/>
    </row>
    <row r="19" spans="1:18" ht="15.75" thickBot="1">
      <c r="A19" s="2"/>
      <c r="B19" s="43"/>
      <c r="C19" s="174" t="s">
        <v>135</v>
      </c>
      <c r="D19" s="80">
        <v>4</v>
      </c>
      <c r="E19" s="80">
        <v>1</v>
      </c>
      <c r="F19" s="45"/>
      <c r="G19" s="100" t="s">
        <v>134</v>
      </c>
      <c r="H19" s="46"/>
      <c r="I19" s="46"/>
      <c r="J19" s="46"/>
      <c r="K19" s="46"/>
      <c r="L19" s="36"/>
      <c r="M19" s="36"/>
      <c r="N19" s="36"/>
      <c r="O19" s="36"/>
      <c r="P19" s="36"/>
      <c r="Q19" s="36"/>
      <c r="R19" s="36"/>
    </row>
    <row r="20" spans="1:18" ht="15.75" thickBot="1">
      <c r="A20" s="2"/>
      <c r="B20" s="43"/>
      <c r="C20" s="174" t="s">
        <v>137</v>
      </c>
      <c r="D20" s="80">
        <v>0</v>
      </c>
      <c r="E20" s="80">
        <v>0</v>
      </c>
      <c r="F20" s="45"/>
      <c r="G20" s="100" t="s">
        <v>136</v>
      </c>
      <c r="H20" s="46"/>
      <c r="I20" s="46"/>
      <c r="J20" s="46"/>
      <c r="K20" s="46"/>
      <c r="L20" s="36"/>
      <c r="M20" s="36"/>
      <c r="N20" s="36"/>
      <c r="O20" s="36"/>
      <c r="P20" s="36"/>
      <c r="Q20" s="36"/>
      <c r="R20" s="36"/>
    </row>
    <row r="21" spans="3:18" ht="15.75" thickBot="1">
      <c r="C21" s="174" t="s">
        <v>162</v>
      </c>
      <c r="D21" s="80">
        <v>0</v>
      </c>
      <c r="E21" s="80">
        <v>0</v>
      </c>
      <c r="F21" s="45"/>
      <c r="G21" s="101" t="s">
        <v>138</v>
      </c>
      <c r="H21" s="46"/>
      <c r="I21" s="46"/>
      <c r="J21" s="46"/>
      <c r="K21" s="46"/>
      <c r="L21" s="36"/>
      <c r="M21" s="36"/>
      <c r="N21" s="36"/>
      <c r="O21" s="36"/>
      <c r="P21" s="36"/>
      <c r="Q21" s="36"/>
      <c r="R21" s="36"/>
    </row>
    <row r="22" spans="5:18" ht="15">
      <c r="E22" s="45"/>
      <c r="F22" s="45"/>
      <c r="G22" s="36"/>
      <c r="H22" s="46"/>
      <c r="I22" s="46"/>
      <c r="J22" s="46"/>
      <c r="K22" s="46"/>
      <c r="L22" s="36"/>
      <c r="M22" s="36"/>
      <c r="N22" s="36"/>
      <c r="O22" s="36"/>
      <c r="P22" s="36"/>
      <c r="Q22" s="36"/>
      <c r="R22" s="36"/>
    </row>
    <row r="23" spans="1:18" ht="15">
      <c r="A23" s="40"/>
      <c r="B23" s="43"/>
      <c r="C23" s="47" t="s">
        <v>140</v>
      </c>
      <c r="D23" s="44">
        <f>SUM(D14:D21)</f>
        <v>45</v>
      </c>
      <c r="E23" s="45"/>
      <c r="F23" s="45"/>
      <c r="G23" s="102" t="s">
        <v>139</v>
      </c>
      <c r="H23" s="46"/>
      <c r="I23" s="46"/>
      <c r="J23" s="46"/>
      <c r="K23" s="46"/>
      <c r="L23" s="36"/>
      <c r="M23" s="36"/>
      <c r="N23" s="36"/>
      <c r="O23" s="36"/>
      <c r="P23" s="36"/>
      <c r="Q23" s="36"/>
      <c r="R23" s="36"/>
    </row>
    <row r="24" spans="2:18" ht="15">
      <c r="B24" s="42"/>
      <c r="C24" s="42"/>
      <c r="D24" s="42"/>
      <c r="E24" s="42"/>
      <c r="F24" s="42"/>
      <c r="G24" s="46"/>
      <c r="H24" s="46"/>
      <c r="I24" s="46"/>
      <c r="J24" s="46"/>
      <c r="K24" s="46"/>
      <c r="L24" s="36"/>
      <c r="M24" s="36"/>
      <c r="N24" s="36"/>
      <c r="O24" s="36"/>
      <c r="P24" s="36"/>
      <c r="Q24" s="36"/>
      <c r="R24" s="36"/>
    </row>
    <row r="25" spans="1:18" ht="15">
      <c r="A25" s="37" t="s">
        <v>142</v>
      </c>
      <c r="B25" s="36"/>
      <c r="C25" s="36"/>
      <c r="D25" s="36"/>
      <c r="G25" s="102" t="s">
        <v>141</v>
      </c>
      <c r="H25" s="48"/>
      <c r="I25" s="48"/>
      <c r="J25" s="48"/>
      <c r="K25" s="48"/>
      <c r="L25" s="36"/>
      <c r="M25" s="36"/>
      <c r="N25" s="36"/>
      <c r="O25" s="36"/>
      <c r="P25" s="36"/>
      <c r="Q25" s="36"/>
      <c r="R25" s="36"/>
    </row>
    <row r="26" spans="1:18" ht="15">
      <c r="A26" s="37" t="s">
        <v>280</v>
      </c>
      <c r="B26" s="36"/>
      <c r="C26" s="36"/>
      <c r="D26" s="36"/>
      <c r="G26" s="37" t="s">
        <v>143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7:18" ht="15">
      <c r="G27" s="37" t="s">
        <v>144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5">
      <c r="A28" s="37" t="s">
        <v>145</v>
      </c>
      <c r="B28" s="36"/>
      <c r="C28" s="36"/>
      <c r="D28" s="36"/>
      <c r="G28" s="10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5">
      <c r="A29" s="37" t="s">
        <v>281</v>
      </c>
      <c r="B29" s="36"/>
      <c r="C29" s="36"/>
      <c r="D29" s="36"/>
      <c r="G29" s="103" t="s">
        <v>282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5">
      <c r="A30" s="49"/>
      <c r="B30" s="50"/>
      <c r="C30" s="50"/>
      <c r="D30" s="50"/>
      <c r="G30" s="37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5">
      <c r="A31" s="49"/>
      <c r="B31" s="50"/>
      <c r="C31" s="50"/>
      <c r="D31" s="50"/>
      <c r="G31" s="10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5">
      <c r="A32" s="49"/>
      <c r="B32" s="50"/>
      <c r="C32" s="50"/>
      <c r="D32" s="50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5">
      <c r="A33" s="49"/>
      <c r="B33" s="50"/>
      <c r="C33" s="50"/>
      <c r="D33" s="50"/>
      <c r="G33" s="10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7:33" ht="15"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2:33" ht="18">
      <c r="B35" s="51" t="s">
        <v>276</v>
      </c>
      <c r="H35" s="52" t="s">
        <v>146</v>
      </c>
      <c r="J35" s="216" t="s">
        <v>374</v>
      </c>
      <c r="K35" s="216"/>
      <c r="L35" s="216"/>
      <c r="M35" s="75" t="s">
        <v>148</v>
      </c>
      <c r="N35" s="217">
        <v>43351</v>
      </c>
      <c r="O35" s="217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</row>
    <row r="36" spans="2:33" ht="15.75">
      <c r="B36" s="54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spans="2:33" ht="21.75" customHeight="1" thickBot="1">
      <c r="B37" s="53" t="s">
        <v>277</v>
      </c>
      <c r="G37" s="53" t="s">
        <v>278</v>
      </c>
      <c r="L37" s="53" t="s">
        <v>279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</row>
    <row r="38" spans="1:20" ht="21.75" customHeight="1" thickBot="1" thickTop="1">
      <c r="A38" s="55"/>
      <c r="B38" s="185" t="s">
        <v>149</v>
      </c>
      <c r="C38" s="67" t="s">
        <v>20</v>
      </c>
      <c r="D38" s="59" t="s">
        <v>150</v>
      </c>
      <c r="E38" s="56"/>
      <c r="F38" s="181"/>
      <c r="G38" s="185" t="s">
        <v>149</v>
      </c>
      <c r="H38" s="67" t="s">
        <v>20</v>
      </c>
      <c r="I38" s="59" t="s">
        <v>150</v>
      </c>
      <c r="J38" s="56"/>
      <c r="K38" s="57"/>
      <c r="L38" s="58" t="s">
        <v>149</v>
      </c>
      <c r="M38" s="58" t="s">
        <v>20</v>
      </c>
      <c r="N38" s="59" t="s">
        <v>150</v>
      </c>
      <c r="O38" s="56"/>
      <c r="P38" s="56"/>
      <c r="Q38" s="56"/>
      <c r="R38" s="56"/>
      <c r="T38" s="50"/>
    </row>
    <row r="39" spans="1:20" ht="21.75" customHeight="1" thickBot="1">
      <c r="A39" s="60"/>
      <c r="B39" s="61" t="str">
        <f>Decsheets!$T$5</f>
        <v>Bedfordshire</v>
      </c>
      <c r="C39" s="62">
        <f>Under17Men!$E3</f>
        <v>78</v>
      </c>
      <c r="D39" s="63">
        <f>IF(C39&gt;=1,RANK(C39,C39:C46,0),"")</f>
        <v>5</v>
      </c>
      <c r="F39" s="60"/>
      <c r="G39" s="61" t="str">
        <f>Decsheets!$T$5</f>
        <v>Bedfordshire</v>
      </c>
      <c r="H39" s="62">
        <f>SenMen!$E3</f>
        <v>87</v>
      </c>
      <c r="I39" s="63">
        <f>IF(H39&gt;=1,RANK(H39,H39:H46,0),"")</f>
        <v>4</v>
      </c>
      <c r="K39" s="64"/>
      <c r="L39" s="61" t="str">
        <f>Decsheets!$T$5</f>
        <v>Bedfordshire</v>
      </c>
      <c r="M39" s="62">
        <f>Women!$E3</f>
        <v>93</v>
      </c>
      <c r="N39" s="63">
        <f>IF(M39&gt;=1,RANK(M39,M39:M46,0),"")</f>
        <v>6</v>
      </c>
      <c r="T39" s="50"/>
    </row>
    <row r="40" spans="1:14" ht="21.75" customHeight="1" thickBot="1">
      <c r="A40" s="60"/>
      <c r="B40" s="61" t="str">
        <f>Decsheets!$T$6</f>
        <v>Cambridgeshire</v>
      </c>
      <c r="C40" s="62">
        <f>Under17Men!$E4</f>
        <v>219</v>
      </c>
      <c r="D40" s="63">
        <f>IF(C40&gt;=1,RANK(C40,C39:C46,0),"")</f>
        <v>2</v>
      </c>
      <c r="F40" s="60"/>
      <c r="G40" s="61" t="str">
        <f>Decsheets!$T$6</f>
        <v>Cambridgeshire</v>
      </c>
      <c r="H40" s="62">
        <f>SenMen!$E4</f>
        <v>208</v>
      </c>
      <c r="I40" s="63">
        <f>IF(H40&gt;=1,RANK(H40,H39:H46,0),"")</f>
        <v>3</v>
      </c>
      <c r="K40" s="64"/>
      <c r="L40" s="61" t="str">
        <f>Decsheets!$T$6</f>
        <v>Cambridgeshire</v>
      </c>
      <c r="M40" s="62">
        <f>Women!$E4</f>
        <v>248</v>
      </c>
      <c r="N40" s="63">
        <f>IF(M40&gt;=1,RANK(M40,M39:M46,0),"")</f>
        <v>1</v>
      </c>
    </row>
    <row r="41" spans="1:14" ht="21.75" customHeight="1" thickBot="1">
      <c r="A41" s="60"/>
      <c r="B41" s="61" t="str">
        <f>Decsheets!$T$7</f>
        <v>Hertfordshire</v>
      </c>
      <c r="C41" s="62">
        <f>Under17Men!$E5</f>
        <v>296</v>
      </c>
      <c r="D41" s="63">
        <f>IF(C41&gt;=1,RANK(C41,C39:C46,0),"")</f>
        <v>1</v>
      </c>
      <c r="F41" s="60"/>
      <c r="G41" s="61" t="str">
        <f>Decsheets!$T$7</f>
        <v>Hertfordshire</v>
      </c>
      <c r="H41" s="62">
        <f>SenMen!$E5</f>
        <v>266</v>
      </c>
      <c r="I41" s="63">
        <f>IF(H41&gt;=1,RANK(H41,H39:H46,0),"")</f>
        <v>2</v>
      </c>
      <c r="K41" s="64"/>
      <c r="L41" s="61" t="str">
        <f>Decsheets!$T$7</f>
        <v>Hertfordshire</v>
      </c>
      <c r="M41" s="62">
        <f>Women!$E5</f>
        <v>172</v>
      </c>
      <c r="N41" s="63">
        <f>IF(M41&gt;=1,RANK(M41,M39:M46,0),"")</f>
        <v>4</v>
      </c>
    </row>
    <row r="42" spans="1:14" ht="21.75" customHeight="1" thickBot="1">
      <c r="A42" s="60"/>
      <c r="B42" s="61" t="str">
        <f>Decsheets!$T$8</f>
        <v>Essex</v>
      </c>
      <c r="C42" s="62">
        <f>Under17Men!$E6</f>
        <v>0</v>
      </c>
      <c r="D42" s="63">
        <f>IF(C42&gt;=1,RANK(C42,C39:C46,0),"")</f>
      </c>
      <c r="F42" s="60"/>
      <c r="G42" s="61" t="str">
        <f>Decsheets!$T$8</f>
        <v>Essex</v>
      </c>
      <c r="H42" s="62">
        <f>SenMen!$E6</f>
        <v>309</v>
      </c>
      <c r="I42" s="63">
        <f>IF(H42&gt;=1,RANK(H42,H39:H46,0),"")</f>
        <v>1</v>
      </c>
      <c r="K42" s="64"/>
      <c r="L42" s="61" t="str">
        <f>Decsheets!$T$8</f>
        <v>Essex</v>
      </c>
      <c r="M42" s="62">
        <f>Women!$E6</f>
        <v>202</v>
      </c>
      <c r="N42" s="63">
        <f>IF(M42&gt;=1,RANK(M42,M39:M46,0),"")</f>
        <v>3</v>
      </c>
    </row>
    <row r="43" spans="1:14" ht="21.75" customHeight="1" thickBot="1">
      <c r="A43" s="60"/>
      <c r="B43" s="61" t="str">
        <f>Decsheets!$T$9</f>
        <v>Norfolk</v>
      </c>
      <c r="C43" s="62">
        <f>Under17Men!$E7</f>
        <v>186</v>
      </c>
      <c r="D43" s="63">
        <f>IF(C43&gt;=1,RANK(C43,C39:C46,0),"")</f>
        <v>3</v>
      </c>
      <c r="F43" s="60"/>
      <c r="G43" s="61" t="str">
        <f>Decsheets!$T$9</f>
        <v>Norfolk</v>
      </c>
      <c r="H43" s="62">
        <f>SenMen!$E7</f>
        <v>77</v>
      </c>
      <c r="I43" s="63">
        <f>IF(H43&gt;=1,RANK(H43,H39:H46,0),"")</f>
        <v>6</v>
      </c>
      <c r="K43" s="64"/>
      <c r="L43" s="61" t="str">
        <f>Decsheets!$T$9</f>
        <v>Norfolk</v>
      </c>
      <c r="M43" s="62">
        <f>Women!$E7</f>
        <v>214</v>
      </c>
      <c r="N43" s="63">
        <f>IF(M43&gt;=1,RANK(M43,M39:M46,0),"")</f>
        <v>2</v>
      </c>
    </row>
    <row r="44" spans="1:14" ht="21.75" customHeight="1" thickBot="1">
      <c r="A44" s="60"/>
      <c r="B44" s="61" t="str">
        <f>Decsheets!$T$10</f>
        <v>Suffolk</v>
      </c>
      <c r="C44" s="62">
        <f>Under17Men!$E8</f>
        <v>114</v>
      </c>
      <c r="D44" s="63">
        <f>IF(C44&gt;=1,RANK(C44,C39:C46,0),"")</f>
        <v>4</v>
      </c>
      <c r="F44" s="60"/>
      <c r="G44" s="61" t="str">
        <f>Decsheets!$T$10</f>
        <v>Suffolk</v>
      </c>
      <c r="H44" s="62">
        <f>SenMen!$E8</f>
        <v>83</v>
      </c>
      <c r="I44" s="63">
        <f>IF(H44&gt;=1,RANK(H44,H39:H46,0),"")</f>
        <v>5</v>
      </c>
      <c r="K44" s="64"/>
      <c r="L44" s="61" t="str">
        <f>Decsheets!$T$10</f>
        <v>Suffolk</v>
      </c>
      <c r="M44" s="62">
        <f>Women!$E8</f>
        <v>139</v>
      </c>
      <c r="N44" s="63">
        <f>IF(M44&gt;=1,RANK(M44,M39:M46,0),"")</f>
        <v>5</v>
      </c>
    </row>
    <row r="45" spans="1:14" ht="21.75" customHeight="1" thickBot="1">
      <c r="A45" s="60"/>
      <c r="B45" s="61" t="str">
        <f>Decsheets!$T$11</f>
        <v>-</v>
      </c>
      <c r="C45" s="62">
        <f>Under17Men!$E9</f>
        <v>0</v>
      </c>
      <c r="D45" s="63">
        <f>IF(C45&gt;=1,RANK(C45,C39:C46,0),"")</f>
      </c>
      <c r="F45" s="60"/>
      <c r="G45" s="61" t="str">
        <f>Decsheets!$T$11</f>
        <v>-</v>
      </c>
      <c r="H45" s="62">
        <f>SenMen!$E9</f>
        <v>0</v>
      </c>
      <c r="I45" s="63">
        <f>IF(H45&gt;=1,RANK(H45,H39:H46,0),"")</f>
      </c>
      <c r="K45" s="64"/>
      <c r="L45" s="61" t="str">
        <f>Decsheets!$T$11</f>
        <v>-</v>
      </c>
      <c r="M45" s="62">
        <f>Women!$E9</f>
        <v>0</v>
      </c>
      <c r="N45" s="63">
        <f>IF(M45&gt;=1,RANK(M45,M39:M46,0),"")</f>
      </c>
    </row>
    <row r="46" spans="1:14" ht="21.75" customHeight="1" thickBot="1">
      <c r="A46" s="60"/>
      <c r="B46" s="65"/>
      <c r="C46" s="74"/>
      <c r="D46" s="66"/>
      <c r="F46" s="60"/>
      <c r="G46" s="74"/>
      <c r="H46" s="74"/>
      <c r="I46" s="66"/>
      <c r="K46" s="64"/>
      <c r="L46" s="74"/>
      <c r="M46" s="74"/>
      <c r="N46" s="66"/>
    </row>
    <row r="47" ht="21.75" customHeight="1" thickTop="1"/>
    <row r="48" spans="2:9" ht="21.75" customHeight="1">
      <c r="B48" s="182"/>
      <c r="C48" s="42"/>
      <c r="D48" s="42"/>
      <c r="E48" s="42"/>
      <c r="F48" s="42"/>
      <c r="G48" s="182"/>
      <c r="H48" s="42"/>
      <c r="I48" s="42"/>
    </row>
    <row r="49" spans="1:12" ht="21.75" customHeight="1">
      <c r="A49" s="183"/>
      <c r="B49" s="54" t="s">
        <v>151</v>
      </c>
      <c r="C49" s="70" t="s">
        <v>152</v>
      </c>
      <c r="F49" s="54" t="s">
        <v>153</v>
      </c>
      <c r="H49" s="70" t="s">
        <v>152</v>
      </c>
      <c r="I49" s="183"/>
      <c r="K49" s="183"/>
      <c r="L49" s="42"/>
    </row>
    <row r="50" spans="1:12" ht="21.75" customHeight="1">
      <c r="A50" s="184"/>
      <c r="B50" s="60"/>
      <c r="C50" s="60"/>
      <c r="D50" s="180"/>
      <c r="E50" s="42"/>
      <c r="F50" s="184"/>
      <c r="G50" s="60"/>
      <c r="H50" s="60"/>
      <c r="I50" s="180"/>
      <c r="K50" s="184"/>
      <c r="L50" s="42"/>
    </row>
    <row r="51" spans="1:12" ht="21.75" customHeight="1">
      <c r="A51" s="184"/>
      <c r="B51" s="60"/>
      <c r="C51" s="60"/>
      <c r="D51" s="180"/>
      <c r="E51" s="42"/>
      <c r="F51" s="184"/>
      <c r="G51" s="60"/>
      <c r="H51" s="60"/>
      <c r="I51" s="180"/>
      <c r="K51" s="184"/>
      <c r="L51" s="42"/>
    </row>
    <row r="52" spans="1:12" ht="21.75" customHeight="1">
      <c r="A52" s="184"/>
      <c r="B52" s="60"/>
      <c r="C52" s="60"/>
      <c r="D52" s="180"/>
      <c r="E52" s="42"/>
      <c r="F52" s="184"/>
      <c r="G52" s="60"/>
      <c r="H52" s="60"/>
      <c r="I52" s="180"/>
      <c r="K52" s="184"/>
      <c r="L52" s="42"/>
    </row>
    <row r="53" spans="1:12" ht="21.75" customHeight="1">
      <c r="A53" s="184"/>
      <c r="B53" s="60"/>
      <c r="C53" s="60"/>
      <c r="D53" s="180"/>
      <c r="E53" s="42"/>
      <c r="F53" s="184"/>
      <c r="G53" s="60"/>
      <c r="H53" s="60"/>
      <c r="I53" s="180"/>
      <c r="K53" s="184"/>
      <c r="L53" s="42"/>
    </row>
    <row r="54" spans="1:16" ht="21.75" customHeight="1">
      <c r="A54" s="184"/>
      <c r="B54" s="60"/>
      <c r="C54" s="60"/>
      <c r="D54" s="180"/>
      <c r="E54" s="42"/>
      <c r="F54" s="184"/>
      <c r="G54" s="60"/>
      <c r="H54" s="60"/>
      <c r="I54" s="180"/>
      <c r="K54" s="184"/>
      <c r="L54" s="42"/>
      <c r="P54" s="60"/>
    </row>
    <row r="55" spans="1:12" ht="21.75" customHeight="1">
      <c r="A55" s="184"/>
      <c r="B55" s="60"/>
      <c r="C55" s="60"/>
      <c r="D55" s="180"/>
      <c r="E55" s="42"/>
      <c r="F55" s="184"/>
      <c r="G55" s="60"/>
      <c r="H55" s="60"/>
      <c r="I55" s="180"/>
      <c r="K55" s="184"/>
      <c r="L55" s="42"/>
    </row>
    <row r="56" spans="1:12" ht="21.75" customHeight="1">
      <c r="A56" s="184"/>
      <c r="B56" s="60"/>
      <c r="C56" s="60"/>
      <c r="D56" s="180"/>
      <c r="E56" s="42"/>
      <c r="F56" s="184"/>
      <c r="G56" s="60"/>
      <c r="H56" s="60"/>
      <c r="I56" s="180"/>
      <c r="K56" s="184"/>
      <c r="L56" s="42"/>
    </row>
    <row r="57" spans="1:12" ht="21.75" customHeight="1">
      <c r="A57" s="184"/>
      <c r="B57" s="60"/>
      <c r="C57" s="60"/>
      <c r="D57" s="180"/>
      <c r="E57" s="42"/>
      <c r="F57" s="184"/>
      <c r="G57" s="60"/>
      <c r="H57" s="60"/>
      <c r="I57" s="180"/>
      <c r="K57" s="184"/>
      <c r="L57" s="42"/>
    </row>
    <row r="58" ht="21.75" customHeight="1"/>
    <row r="59" spans="7:9" ht="21.75" customHeight="1">
      <c r="G59" s="182"/>
      <c r="H59" s="42"/>
      <c r="I59" s="42"/>
    </row>
    <row r="60" spans="1:9" ht="35.25" customHeight="1">
      <c r="A60" s="183"/>
      <c r="B60" s="42"/>
      <c r="E60" s="68"/>
      <c r="F60" s="183"/>
      <c r="G60" s="183"/>
      <c r="H60" s="183"/>
      <c r="I60" s="179"/>
    </row>
    <row r="61" spans="1:9" ht="21.75" customHeight="1">
      <c r="A61" s="184"/>
      <c r="B61" s="42"/>
      <c r="E61" s="69"/>
      <c r="F61" s="184"/>
      <c r="G61" s="60"/>
      <c r="H61" s="60"/>
      <c r="I61" s="180"/>
    </row>
    <row r="62" spans="1:9" ht="21.75" customHeight="1">
      <c r="A62" s="184"/>
      <c r="B62" s="42"/>
      <c r="E62" s="69"/>
      <c r="F62" s="184"/>
      <c r="G62" s="60"/>
      <c r="H62" s="60"/>
      <c r="I62" s="180"/>
    </row>
    <row r="63" spans="1:9" ht="21.75" customHeight="1">
      <c r="A63" s="184"/>
      <c r="B63" s="42"/>
      <c r="E63" s="69"/>
      <c r="F63" s="184"/>
      <c r="G63" s="60"/>
      <c r="H63" s="60"/>
      <c r="I63" s="180"/>
    </row>
    <row r="64" spans="1:9" ht="21.75" customHeight="1">
      <c r="A64" s="184"/>
      <c r="B64" s="42"/>
      <c r="E64" s="69"/>
      <c r="F64" s="184"/>
      <c r="G64" s="60"/>
      <c r="H64" s="60"/>
      <c r="I64" s="180"/>
    </row>
    <row r="65" spans="1:9" ht="21.75" customHeight="1">
      <c r="A65" s="184"/>
      <c r="B65" s="42"/>
      <c r="E65" s="69"/>
      <c r="F65" s="184"/>
      <c r="G65" s="60"/>
      <c r="H65" s="60"/>
      <c r="I65" s="180"/>
    </row>
    <row r="66" spans="1:9" ht="21.75" customHeight="1">
      <c r="A66" s="184"/>
      <c r="B66" s="42"/>
      <c r="E66" s="69"/>
      <c r="F66" s="184"/>
      <c r="G66" s="60"/>
      <c r="H66" s="60"/>
      <c r="I66" s="180"/>
    </row>
    <row r="67" spans="1:9" ht="21.75" customHeight="1">
      <c r="A67" s="184"/>
      <c r="B67" s="42"/>
      <c r="E67" s="69"/>
      <c r="F67" s="184"/>
      <c r="G67" s="60"/>
      <c r="H67" s="60"/>
      <c r="I67" s="180"/>
    </row>
    <row r="68" spans="1:9" ht="21.75" customHeight="1">
      <c r="A68" s="184"/>
      <c r="B68" s="42"/>
      <c r="E68" s="69"/>
      <c r="F68" s="184"/>
      <c r="G68" s="60"/>
      <c r="H68" s="60"/>
      <c r="I68" s="180"/>
    </row>
    <row r="69" ht="21.75" customHeight="1"/>
    <row r="70" ht="21.75" customHeight="1">
      <c r="B70" s="54"/>
    </row>
    <row r="71" ht="21.75" customHeight="1">
      <c r="C71" s="54"/>
    </row>
    <row r="72" ht="21.75" customHeight="1">
      <c r="C72" s="54"/>
    </row>
    <row r="73" ht="21.75" customHeight="1">
      <c r="B73" s="54"/>
    </row>
    <row r="74" ht="21.75" customHeight="1"/>
    <row r="75" ht="21.75" customHeight="1">
      <c r="B75" s="54"/>
    </row>
    <row r="76" ht="21.75" customHeight="1"/>
    <row r="77" ht="21.75" customHeight="1">
      <c r="B77" s="71"/>
    </row>
    <row r="78" ht="21.75" customHeight="1">
      <c r="B78" s="71"/>
    </row>
    <row r="79" ht="21.75" customHeight="1">
      <c r="B79" s="71"/>
    </row>
    <row r="80" ht="21.75" customHeight="1">
      <c r="B80" s="72"/>
    </row>
    <row r="81" ht="21.75" customHeight="1">
      <c r="B81" s="71"/>
    </row>
    <row r="82" ht="21.75" customHeight="1">
      <c r="B82" s="71"/>
    </row>
    <row r="83" ht="21.75" customHeight="1">
      <c r="B83" s="71"/>
    </row>
    <row r="84" spans="2:11" ht="21.75" customHeight="1">
      <c r="B84" s="72"/>
      <c r="C84" s="72"/>
      <c r="D84" s="73"/>
      <c r="E84" s="73"/>
      <c r="F84" s="73"/>
      <c r="G84" s="73"/>
      <c r="H84" s="73"/>
      <c r="I84" s="73"/>
      <c r="J84" s="73"/>
      <c r="K84" s="73"/>
    </row>
    <row r="85" ht="21.75" customHeight="1">
      <c r="B85" s="72"/>
    </row>
    <row r="86" ht="21.75" customHeight="1">
      <c r="B86" s="72"/>
    </row>
    <row r="87" ht="21.75" customHeight="1">
      <c r="B87" s="71"/>
    </row>
    <row r="88" ht="21.75" customHeight="1"/>
  </sheetData>
  <sheetProtection password="CAC7" sheet="1" selectLockedCells="1"/>
  <mergeCells count="2">
    <mergeCell ref="J35:L35"/>
    <mergeCell ref="N35:O3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E33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8.421875" style="0" customWidth="1"/>
    <col min="2" max="2" width="3.28125" style="50" customWidth="1"/>
    <col min="3" max="3" width="37.57421875" style="0" customWidth="1"/>
    <col min="4" max="4" width="5.8515625" style="0" customWidth="1"/>
    <col min="5" max="5" width="29.57421875" style="0" customWidth="1"/>
    <col min="6" max="6" width="10.57421875" style="94" customWidth="1"/>
    <col min="7" max="7" width="4.7109375" style="50" customWidth="1"/>
    <col min="8" max="8" width="6.7109375" style="0" customWidth="1"/>
    <col min="9" max="9" width="0" style="0" hidden="1" customWidth="1"/>
    <col min="10" max="10" width="6.00390625" style="0" customWidth="1"/>
    <col min="11" max="19" width="5.28125" style="0" customWidth="1"/>
    <col min="20" max="20" width="8.7109375" style="0" customWidth="1"/>
    <col min="23" max="23" width="19.8515625" style="0" customWidth="1"/>
    <col min="24" max="24" width="7.421875" style="0" customWidth="1"/>
    <col min="25" max="25" width="15.57421875" style="0" customWidth="1"/>
    <col min="27" max="27" width="6.8515625" style="0" customWidth="1"/>
    <col min="28" max="28" width="20.8515625" style="0" customWidth="1"/>
    <col min="29" max="29" width="6.57421875" style="0" customWidth="1"/>
    <col min="30" max="30" width="14.28125" style="0" customWidth="1"/>
  </cols>
  <sheetData>
    <row r="1" spans="1:31" ht="18.75">
      <c r="A1" s="218" t="s">
        <v>226</v>
      </c>
      <c r="B1" s="218"/>
      <c r="C1" s="218"/>
      <c r="D1" s="218"/>
      <c r="E1" s="218"/>
      <c r="F1" s="218"/>
      <c r="G1" s="218"/>
      <c r="H1" s="86"/>
      <c r="I1" s="88"/>
      <c r="J1" s="89" t="str">
        <f>Overallresults!J35</f>
        <v>Bury St Edmunds</v>
      </c>
      <c r="K1" s="89"/>
      <c r="L1" s="89"/>
      <c r="M1" s="89"/>
      <c r="N1" s="89"/>
      <c r="O1" s="89"/>
      <c r="P1" s="219">
        <f>Overallresults!N35</f>
        <v>43351</v>
      </c>
      <c r="Q1" s="219"/>
      <c r="R1" s="219"/>
      <c r="S1" s="219"/>
      <c r="T1" s="2"/>
      <c r="W1" s="90"/>
      <c r="X1" s="90"/>
      <c r="Y1" s="89"/>
      <c r="Z1" s="89"/>
      <c r="AA1" s="90"/>
      <c r="AB1" s="90"/>
      <c r="AC1" s="90"/>
      <c r="AD1" s="139"/>
      <c r="AE1" s="89"/>
    </row>
    <row r="2" spans="1:31" ht="15">
      <c r="A2" s="130"/>
      <c r="B2" s="92"/>
      <c r="C2" s="13" t="s">
        <v>1</v>
      </c>
      <c r="D2" s="13"/>
      <c r="E2" s="13" t="s">
        <v>20</v>
      </c>
      <c r="F2" s="125"/>
      <c r="G2" s="13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W2" s="2"/>
      <c r="X2" s="2"/>
      <c r="Y2" s="2"/>
      <c r="Z2" s="2"/>
      <c r="AA2" s="2"/>
      <c r="AB2" s="2"/>
      <c r="AC2" s="2"/>
      <c r="AD2" s="2"/>
      <c r="AE2" s="2"/>
    </row>
    <row r="3" spans="1:31" ht="18">
      <c r="A3" s="28"/>
      <c r="B3" s="93">
        <v>1</v>
      </c>
      <c r="C3" s="132" t="str">
        <f>Decsheets!T5</f>
        <v>Bedfordshire</v>
      </c>
      <c r="D3" s="132"/>
      <c r="E3" s="15">
        <f>SUM(K13:K335)</f>
        <v>93</v>
      </c>
      <c r="F3" s="126" t="str">
        <f>Decsheets!S5</f>
        <v>B</v>
      </c>
      <c r="G3" s="13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W3" s="141"/>
      <c r="X3" s="141"/>
      <c r="Y3" s="2"/>
      <c r="Z3" s="2"/>
      <c r="AA3" s="2"/>
      <c r="AB3" s="2"/>
      <c r="AC3" s="2"/>
      <c r="AD3" s="2"/>
      <c r="AE3" s="2"/>
    </row>
    <row r="4" spans="1:31" ht="15.75">
      <c r="A4" s="28"/>
      <c r="B4" s="93">
        <v>2</v>
      </c>
      <c r="C4" s="132" t="str">
        <f>Decsheets!T6</f>
        <v>Cambridgeshire</v>
      </c>
      <c r="D4" s="132"/>
      <c r="E4" s="15">
        <f>SUM(L13:L335)</f>
        <v>248</v>
      </c>
      <c r="F4" s="126" t="str">
        <f>Decsheets!S6</f>
        <v>C</v>
      </c>
      <c r="G4" s="13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W4" s="140"/>
      <c r="X4" s="140"/>
      <c r="Y4" s="2"/>
      <c r="Z4" s="2"/>
      <c r="AA4" s="2"/>
      <c r="AB4" s="2"/>
      <c r="AC4" s="2"/>
      <c r="AD4" s="2"/>
      <c r="AE4" s="2"/>
    </row>
    <row r="5" spans="1:31" ht="15">
      <c r="A5" s="28"/>
      <c r="B5" s="93">
        <v>3</v>
      </c>
      <c r="C5" s="132" t="str">
        <f>Decsheets!T7</f>
        <v>Hertfordshire</v>
      </c>
      <c r="D5" s="132"/>
      <c r="E5" s="15">
        <f>SUM(M13:M335)</f>
        <v>172</v>
      </c>
      <c r="F5" s="126" t="str">
        <f>Decsheets!S7</f>
        <v>H</v>
      </c>
      <c r="G5" s="13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W5" s="127"/>
      <c r="X5" s="149"/>
      <c r="Y5" s="121"/>
      <c r="Z5" s="122"/>
      <c r="AA5" s="120"/>
      <c r="AB5" s="127"/>
      <c r="AC5" s="121"/>
      <c r="AD5" s="121"/>
      <c r="AE5" s="122"/>
    </row>
    <row r="6" spans="1:31" ht="15">
      <c r="A6" s="28"/>
      <c r="B6" s="93" t="s">
        <v>21</v>
      </c>
      <c r="C6" s="132" t="str">
        <f>Decsheets!T8</f>
        <v>Essex</v>
      </c>
      <c r="D6" s="132"/>
      <c r="E6" s="15">
        <f>SUM(N13:N335)</f>
        <v>202</v>
      </c>
      <c r="F6" s="126" t="str">
        <f>Decsheets!S8</f>
        <v>E</v>
      </c>
      <c r="G6" s="13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W6" s="120"/>
      <c r="X6" s="120"/>
      <c r="Y6" s="120"/>
      <c r="Z6" s="123"/>
      <c r="AA6" s="120"/>
      <c r="AB6" s="120"/>
      <c r="AC6" s="120"/>
      <c r="AD6" s="120"/>
      <c r="AE6" s="123"/>
    </row>
    <row r="7" spans="1:31" ht="15">
      <c r="A7" s="28"/>
      <c r="B7" s="93" t="s">
        <v>22</v>
      </c>
      <c r="C7" s="132" t="str">
        <f>Decsheets!T9</f>
        <v>Norfolk</v>
      </c>
      <c r="D7" s="132"/>
      <c r="E7" s="15">
        <f>SUM(O13:O335)</f>
        <v>214</v>
      </c>
      <c r="F7" s="126" t="str">
        <f>Decsheets!S9</f>
        <v>N</v>
      </c>
      <c r="G7" s="13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s="120"/>
      <c r="X7" s="120"/>
      <c r="Y7" s="120"/>
      <c r="Z7" s="123"/>
      <c r="AA7" s="120"/>
      <c r="AB7" s="120"/>
      <c r="AC7" s="120"/>
      <c r="AD7" s="120"/>
      <c r="AE7" s="123"/>
    </row>
    <row r="8" spans="1:31" ht="15">
      <c r="A8" s="28"/>
      <c r="B8" s="93" t="s">
        <v>23</v>
      </c>
      <c r="C8" s="132" t="str">
        <f>Decsheets!T10</f>
        <v>Suffolk</v>
      </c>
      <c r="D8" s="132"/>
      <c r="E8" s="15">
        <f>SUM(P13:P335)</f>
        <v>139</v>
      </c>
      <c r="F8" s="126" t="str">
        <f>Decsheets!S10</f>
        <v>S</v>
      </c>
      <c r="G8" s="13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W8" s="120"/>
      <c r="X8" s="120"/>
      <c r="Y8" s="120"/>
      <c r="Z8" s="123"/>
      <c r="AA8" s="120"/>
      <c r="AB8" s="120"/>
      <c r="AC8" s="120"/>
      <c r="AD8" s="120"/>
      <c r="AE8" s="123"/>
    </row>
    <row r="9" spans="1:31" ht="15">
      <c r="A9" s="28"/>
      <c r="B9" s="93" t="s">
        <v>24</v>
      </c>
      <c r="C9" s="132" t="str">
        <f>Decsheets!T11</f>
        <v>-</v>
      </c>
      <c r="D9" s="132"/>
      <c r="E9" s="15">
        <f>SUM(Q13:Q335)</f>
        <v>0</v>
      </c>
      <c r="F9" s="126" t="str">
        <f>Decsheets!S11</f>
        <v>-</v>
      </c>
      <c r="G9" s="13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W9" s="120"/>
      <c r="X9" s="120"/>
      <c r="Y9" s="120"/>
      <c r="Z9" s="123"/>
      <c r="AA9" s="120"/>
      <c r="AB9" s="120"/>
      <c r="AC9" s="120"/>
      <c r="AD9" s="120"/>
      <c r="AE9" s="123"/>
    </row>
    <row r="10" spans="1:31" ht="15" customHeight="1">
      <c r="A10" s="28"/>
      <c r="B10" s="93" t="s">
        <v>25</v>
      </c>
      <c r="C10" s="132" t="str">
        <f>Decsheets!T12</f>
        <v>blank</v>
      </c>
      <c r="D10" s="132"/>
      <c r="E10" s="15">
        <f>SUM(R13:R335)</f>
        <v>0</v>
      </c>
      <c r="F10" s="126" t="str">
        <f>Decsheets!S12</f>
        <v>blank</v>
      </c>
      <c r="G10" s="13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78"/>
      <c r="T10" s="14"/>
      <c r="W10" s="120"/>
      <c r="X10" s="120"/>
      <c r="Y10" s="120"/>
      <c r="Z10" s="123"/>
      <c r="AA10" s="120"/>
      <c r="AB10" s="120"/>
      <c r="AC10" s="120"/>
      <c r="AD10" s="120"/>
      <c r="AE10" s="123"/>
    </row>
    <row r="11" spans="1:31" ht="17.25" customHeight="1">
      <c r="A11" s="28"/>
      <c r="B11" s="92"/>
      <c r="C11" s="16"/>
      <c r="D11" s="16"/>
      <c r="E11" s="16"/>
      <c r="F11" s="125"/>
      <c r="G11" s="131"/>
      <c r="H11" s="14"/>
      <c r="I11" s="14"/>
      <c r="J11" s="14"/>
      <c r="K11" s="31"/>
      <c r="L11" s="31"/>
      <c r="M11" s="31"/>
      <c r="N11" s="31"/>
      <c r="O11" s="31"/>
      <c r="P11" s="31"/>
      <c r="Q11" s="31"/>
      <c r="R11" s="220" t="str">
        <f>Decsheets!S12</f>
        <v>blank</v>
      </c>
      <c r="S11" s="222" t="s">
        <v>26</v>
      </c>
      <c r="T11" s="14"/>
      <c r="W11" s="120"/>
      <c r="X11" s="120"/>
      <c r="Y11" s="120"/>
      <c r="Z11" s="123"/>
      <c r="AA11" s="120"/>
      <c r="AB11" s="120"/>
      <c r="AC11" s="120"/>
      <c r="AD11" s="120"/>
      <c r="AE11" s="123"/>
    </row>
    <row r="12" spans="1:31" ht="15">
      <c r="A12" s="17" t="s">
        <v>3</v>
      </c>
      <c r="B12" s="92"/>
      <c r="C12" s="18" t="s">
        <v>92</v>
      </c>
      <c r="D12" s="18"/>
      <c r="E12" s="133" t="s">
        <v>172</v>
      </c>
      <c r="F12" s="150">
        <v>-0.9</v>
      </c>
      <c r="G12" s="131"/>
      <c r="H12" s="14"/>
      <c r="I12" s="14"/>
      <c r="J12" s="14"/>
      <c r="K12" s="85" t="str">
        <f>Decsheets!S5</f>
        <v>B</v>
      </c>
      <c r="L12" s="85" t="str">
        <f>Decsheets!S6</f>
        <v>C</v>
      </c>
      <c r="M12" s="85" t="str">
        <f>Decsheets!S7</f>
        <v>H</v>
      </c>
      <c r="N12" s="85" t="str">
        <f>Decsheets!S8</f>
        <v>E</v>
      </c>
      <c r="O12" s="85" t="str">
        <f>Decsheets!S9</f>
        <v>N</v>
      </c>
      <c r="P12" s="85" t="str">
        <f>Decsheets!S10</f>
        <v>S</v>
      </c>
      <c r="Q12" s="85" t="str">
        <f>Decsheets!S11</f>
        <v>-</v>
      </c>
      <c r="R12" s="221"/>
      <c r="S12" s="223"/>
      <c r="T12" s="14" t="s">
        <v>28</v>
      </c>
      <c r="W12" s="120"/>
      <c r="X12" s="120"/>
      <c r="Y12" s="120"/>
      <c r="Z12" s="123"/>
      <c r="AA12" s="120"/>
      <c r="AB12" s="120"/>
      <c r="AC12" s="120"/>
      <c r="AD12" s="120"/>
      <c r="AE12" s="123"/>
    </row>
    <row r="13" spans="1:31" ht="15">
      <c r="A13" s="20" t="s">
        <v>157</v>
      </c>
      <c r="B13" s="93">
        <v>1</v>
      </c>
      <c r="C13" s="30" t="str">
        <f>IF(A13="","",VLOOKUP($A12,IF(LEN(A13)=2,SWB,SWA),VLOOKUP(LEFT(A13,1),club,6,FALSE),FALSE))</f>
        <v>Maisey Snaith</v>
      </c>
      <c r="D13" s="30">
        <f aca="true" t="shared" si="0" ref="D13:D20">IF(A13="","",VLOOKUP($A$12,IF(LEN(A13)=2,SWB,SWA),VLOOKUP(LEFT(A13,1),club,7,FALSE),FALSE))</f>
        <v>0</v>
      </c>
      <c r="E13" s="30" t="str">
        <f aca="true" t="shared" si="1" ref="E13:E103">IF(A13="","",VLOOKUP(LEFT(A13,1),club,2,FALSE))</f>
        <v>Cambridgeshire</v>
      </c>
      <c r="F13" s="128">
        <v>12</v>
      </c>
      <c r="G13" s="134">
        <f>Overallresults!$D$14</f>
        <v>12</v>
      </c>
      <c r="H13" s="14"/>
      <c r="I13" s="14" t="e">
        <f>IF(OR(F13="",F13-VLOOKUP($A12,AWstandards,12,FALSE)&gt;0),0,INT(VLOOKUP($A12,AWstandards,11,FALSE)*(VLOOKUP($A12,AWstandards,12,FALSE)-F13)^VLOOKUP($A12,AWstandards,13,FALSE)+0.5))</f>
        <v>#NAME?</v>
      </c>
      <c r="J13" s="22"/>
      <c r="K13" s="19">
        <f aca="true" t="shared" si="2" ref="K13:Q20">IF($A13="","",IF(LEFT($A13,1)=K$12,$G13,""))</f>
      </c>
      <c r="L13" s="19">
        <f t="shared" si="2"/>
        <v>12</v>
      </c>
      <c r="M13" s="19">
        <f t="shared" si="2"/>
      </c>
      <c r="N13" s="19">
        <f t="shared" si="2"/>
      </c>
      <c r="O13" s="19">
        <f t="shared" si="2"/>
      </c>
      <c r="P13" s="19">
        <f t="shared" si="2"/>
      </c>
      <c r="Q13" s="19">
        <f t="shared" si="2"/>
      </c>
      <c r="R13" s="19">
        <f aca="true" t="shared" si="3" ref="R13:R20">IF($A13="","",IF(LEFT($A13,1)=R$11,$G13,""))</f>
      </c>
      <c r="S13" s="19"/>
      <c r="T13" s="14"/>
      <c r="W13" s="120"/>
      <c r="X13" s="120"/>
      <c r="Y13" s="120"/>
      <c r="Z13" s="123"/>
      <c r="AA13" s="2"/>
      <c r="AB13" s="120"/>
      <c r="AC13" s="120"/>
      <c r="AD13" s="120"/>
      <c r="AE13" s="123"/>
    </row>
    <row r="14" spans="1:31" ht="15">
      <c r="A14" s="20" t="s">
        <v>269</v>
      </c>
      <c r="B14" s="93">
        <v>2</v>
      </c>
      <c r="C14" s="30" t="str">
        <f>IF(A14="","",VLOOKUP($A12,IF(LEN(A14)=2,SWB,SWA),VLOOKUP(LEFT(A14,1),club,6,FALSE),FALSE))</f>
        <v>Serena Grace</v>
      </c>
      <c r="D14" s="30">
        <f t="shared" si="0"/>
        <v>0</v>
      </c>
      <c r="E14" s="30" t="str">
        <f t="shared" si="1"/>
        <v>Norfolk</v>
      </c>
      <c r="F14" s="128">
        <v>12.7</v>
      </c>
      <c r="G14" s="134">
        <f>Overallresults!$D$15</f>
        <v>10</v>
      </c>
      <c r="H14" s="14"/>
      <c r="I14" s="14" t="e">
        <f>IF(OR(F14="",F14-VLOOKUP($A12,AWstandards,12,FALSE)&gt;0),0,INT(VLOOKUP($A12,AWstandards,11,FALSE)*(VLOOKUP($A12,AWstandards,12,FALSE)-F14)^VLOOKUP($A12,AWstandards,13,FALSE)+0.5))</f>
        <v>#NAME?</v>
      </c>
      <c r="J14" s="22"/>
      <c r="K14" s="19">
        <f t="shared" si="2"/>
      </c>
      <c r="L14" s="19">
        <f t="shared" si="2"/>
      </c>
      <c r="M14" s="19">
        <f t="shared" si="2"/>
      </c>
      <c r="N14" s="19">
        <f t="shared" si="2"/>
      </c>
      <c r="O14" s="19">
        <f t="shared" si="2"/>
        <v>10</v>
      </c>
      <c r="P14" s="19">
        <f t="shared" si="2"/>
      </c>
      <c r="Q14" s="19">
        <f t="shared" si="2"/>
      </c>
      <c r="R14" s="19">
        <f t="shared" si="3"/>
      </c>
      <c r="S14" s="19"/>
      <c r="T14" s="14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0" t="s">
        <v>270</v>
      </c>
      <c r="B15" s="93">
        <v>3</v>
      </c>
      <c r="C15" s="30" t="str">
        <f>IF(A15="","",VLOOKUP($A12,IF(LEN(A15)=2,SWB,SWA),VLOOKUP(LEFT(A15,1),club,6,FALSE),FALSE))</f>
        <v>Lisa-Marie Uzokwe</v>
      </c>
      <c r="D15" s="30">
        <f t="shared" si="0"/>
        <v>0</v>
      </c>
      <c r="E15" s="30" t="str">
        <f t="shared" si="1"/>
        <v>Hertfordshire</v>
      </c>
      <c r="F15" s="128">
        <v>13</v>
      </c>
      <c r="G15" s="134">
        <f>Overallresults!$D$16</f>
        <v>8</v>
      </c>
      <c r="H15" s="14"/>
      <c r="I15" s="14" t="e">
        <f>IF(OR(F15="",F15-VLOOKUP($A12,AWstandards,12,FALSE)&gt;0),0,INT(VLOOKUP($A12,AWstandards,11,FALSE)*(VLOOKUP($A12,AWstandards,12,FALSE)-F15)^VLOOKUP($A12,AWstandards,13,FALSE)+0.5))</f>
        <v>#NAME?</v>
      </c>
      <c r="J15" s="22"/>
      <c r="K15" s="19">
        <f t="shared" si="2"/>
      </c>
      <c r="L15" s="19">
        <f t="shared" si="2"/>
      </c>
      <c r="M15" s="19">
        <f t="shared" si="2"/>
        <v>8</v>
      </c>
      <c r="N15" s="19">
        <f t="shared" si="2"/>
      </c>
      <c r="O15" s="19">
        <f t="shared" si="2"/>
      </c>
      <c r="P15" s="19">
        <f t="shared" si="2"/>
      </c>
      <c r="Q15" s="19">
        <f t="shared" si="2"/>
      </c>
      <c r="R15" s="19">
        <f t="shared" si="3"/>
      </c>
      <c r="S15" s="19"/>
      <c r="T15" s="14"/>
      <c r="W15" s="127"/>
      <c r="X15" s="127"/>
      <c r="Y15" s="121"/>
      <c r="Z15" s="122"/>
      <c r="AA15" s="120"/>
      <c r="AB15" s="127"/>
      <c r="AC15" s="121"/>
      <c r="AD15" s="121"/>
      <c r="AE15" s="122"/>
    </row>
    <row r="16" spans="1:31" ht="15">
      <c r="A16" s="20" t="s">
        <v>214</v>
      </c>
      <c r="B16" s="93" t="s">
        <v>21</v>
      </c>
      <c r="C16" s="30" t="str">
        <f>IF(A16="","",VLOOKUP($A12,IF(LEN(A16)=2,SWB,SWA),VLOOKUP(LEFT(A16,1),club,6,FALSE),FALSE))</f>
        <v>Sarah Ridley</v>
      </c>
      <c r="D16" s="30">
        <f t="shared" si="0"/>
        <v>0</v>
      </c>
      <c r="E16" s="30" t="str">
        <f t="shared" si="1"/>
        <v>Bedfordshire</v>
      </c>
      <c r="F16" s="128">
        <v>13.2</v>
      </c>
      <c r="G16" s="134">
        <f>Overallresults!$D$17</f>
        <v>6</v>
      </c>
      <c r="H16" s="14"/>
      <c r="I16" s="14"/>
      <c r="J16" s="22"/>
      <c r="K16" s="19">
        <f t="shared" si="2"/>
        <v>6</v>
      </c>
      <c r="L16" s="19">
        <f t="shared" si="2"/>
      </c>
      <c r="M16" s="19">
        <f t="shared" si="2"/>
      </c>
      <c r="N16" s="19">
        <f t="shared" si="2"/>
      </c>
      <c r="O16" s="19">
        <f t="shared" si="2"/>
      </c>
      <c r="P16" s="19">
        <f t="shared" si="2"/>
      </c>
      <c r="Q16" s="19">
        <f t="shared" si="2"/>
      </c>
      <c r="R16" s="19">
        <f t="shared" si="3"/>
      </c>
      <c r="S16" s="19"/>
      <c r="T16" s="14"/>
      <c r="W16" s="120"/>
      <c r="X16" s="120"/>
      <c r="Y16" s="120"/>
      <c r="Z16" s="123"/>
      <c r="AA16" s="120"/>
      <c r="AB16" s="120"/>
      <c r="AC16" s="120"/>
      <c r="AD16" s="120"/>
      <c r="AE16" s="123"/>
    </row>
    <row r="17" spans="1:31" ht="15">
      <c r="A17" s="20" t="s">
        <v>267</v>
      </c>
      <c r="B17" s="93" t="s">
        <v>22</v>
      </c>
      <c r="C17" s="30" t="str">
        <f>IF(A17="","",VLOOKUP($A12,IF(LEN(A17)=2,SWB,SWA),VLOOKUP(LEFT(A17,1),club,6,FALSE),FALSE))</f>
        <v>Chantelle Kilpatrick</v>
      </c>
      <c r="D17" s="30">
        <f t="shared" si="0"/>
        <v>0</v>
      </c>
      <c r="E17" s="30" t="str">
        <f t="shared" si="1"/>
        <v>Suffolk</v>
      </c>
      <c r="F17" s="128">
        <v>13.2</v>
      </c>
      <c r="G17" s="134">
        <f>Overallresults!$D$18</f>
        <v>5</v>
      </c>
      <c r="H17" s="14"/>
      <c r="I17" s="14"/>
      <c r="J17" s="22"/>
      <c r="K17" s="19">
        <f t="shared" si="2"/>
      </c>
      <c r="L17" s="19">
        <f t="shared" si="2"/>
      </c>
      <c r="M17" s="19">
        <f t="shared" si="2"/>
      </c>
      <c r="N17" s="19">
        <f t="shared" si="2"/>
      </c>
      <c r="O17" s="19">
        <f t="shared" si="2"/>
      </c>
      <c r="P17" s="19">
        <f t="shared" si="2"/>
        <v>5</v>
      </c>
      <c r="Q17" s="19">
        <f t="shared" si="2"/>
      </c>
      <c r="R17" s="19">
        <f t="shared" si="3"/>
      </c>
      <c r="S17" s="19"/>
      <c r="T17" s="14"/>
      <c r="W17" s="120"/>
      <c r="X17" s="120"/>
      <c r="Y17" s="120"/>
      <c r="Z17" s="123"/>
      <c r="AA17" s="120"/>
      <c r="AB17" s="120"/>
      <c r="AC17" s="120"/>
      <c r="AD17" s="120"/>
      <c r="AE17" s="123"/>
    </row>
    <row r="18" spans="1:31" ht="15">
      <c r="A18" s="20" t="s">
        <v>155</v>
      </c>
      <c r="B18" s="93" t="s">
        <v>23</v>
      </c>
      <c r="C18" s="30" t="str">
        <f>IF(A18="","",VLOOKUP($A12,IF(LEN(A18)=2,SWB,SWA),VLOOKUP(LEFT(A18,1),club,6,FALSE),FALSE))</f>
        <v>Isobelle Douglas-Ward</v>
      </c>
      <c r="D18" s="30">
        <f t="shared" si="0"/>
        <v>0</v>
      </c>
      <c r="E18" s="30" t="str">
        <f t="shared" si="1"/>
        <v>Essex</v>
      </c>
      <c r="F18" s="128">
        <v>13.2</v>
      </c>
      <c r="G18" s="134">
        <f>Overallresults!$D$19</f>
        <v>4</v>
      </c>
      <c r="H18" s="14"/>
      <c r="I18" s="14"/>
      <c r="J18" s="22"/>
      <c r="K18" s="19">
        <f t="shared" si="2"/>
      </c>
      <c r="L18" s="19">
        <f t="shared" si="2"/>
      </c>
      <c r="M18" s="19">
        <f t="shared" si="2"/>
      </c>
      <c r="N18" s="19">
        <f t="shared" si="2"/>
        <v>4</v>
      </c>
      <c r="O18" s="19">
        <f t="shared" si="2"/>
      </c>
      <c r="P18" s="19">
        <f t="shared" si="2"/>
      </c>
      <c r="Q18" s="19">
        <f t="shared" si="2"/>
      </c>
      <c r="R18" s="19">
        <f t="shared" si="3"/>
      </c>
      <c r="S18" s="19"/>
      <c r="T18" s="14"/>
      <c r="W18" s="120"/>
      <c r="X18" s="120"/>
      <c r="Y18" s="120"/>
      <c r="Z18" s="123"/>
      <c r="AA18" s="120"/>
      <c r="AB18" s="120"/>
      <c r="AC18" s="120"/>
      <c r="AD18" s="120"/>
      <c r="AE18" s="123"/>
    </row>
    <row r="19" spans="1:31" ht="15">
      <c r="A19" s="20"/>
      <c r="B19" s="93" t="s">
        <v>24</v>
      </c>
      <c r="C19" s="30">
        <f>IF(A19="","",VLOOKUP($A12,IF(LEN(A19)=2,SWB,SWA),VLOOKUP(LEFT(A19,1),club,6,FALSE),FALSE))</f>
      </c>
      <c r="D19" s="30">
        <f t="shared" si="0"/>
      </c>
      <c r="E19" s="30">
        <f t="shared" si="1"/>
      </c>
      <c r="F19" s="128" t="s">
        <v>147</v>
      </c>
      <c r="G19" s="134">
        <f>Overallresults!$D$20</f>
        <v>0</v>
      </c>
      <c r="H19" s="14"/>
      <c r="I19" s="14"/>
      <c r="J19" s="22"/>
      <c r="K19" s="19">
        <f t="shared" si="2"/>
      </c>
      <c r="L19" s="19">
        <f t="shared" si="2"/>
      </c>
      <c r="M19" s="19">
        <f t="shared" si="2"/>
      </c>
      <c r="N19" s="19">
        <f t="shared" si="2"/>
      </c>
      <c r="O19" s="19">
        <f t="shared" si="2"/>
      </c>
      <c r="P19" s="19">
        <f t="shared" si="2"/>
      </c>
      <c r="Q19" s="19">
        <f t="shared" si="2"/>
      </c>
      <c r="R19" s="19">
        <f t="shared" si="3"/>
      </c>
      <c r="S19" s="19"/>
      <c r="T19" s="14"/>
      <c r="W19" s="120"/>
      <c r="X19" s="120"/>
      <c r="Y19" s="120"/>
      <c r="Z19" s="123"/>
      <c r="AA19" s="120"/>
      <c r="AB19" s="120"/>
      <c r="AC19" s="120"/>
      <c r="AD19" s="120"/>
      <c r="AE19" s="123"/>
    </row>
    <row r="20" spans="1:31" ht="15">
      <c r="A20" s="20"/>
      <c r="B20" s="93" t="s">
        <v>25</v>
      </c>
      <c r="C20" s="30">
        <f>IF(A20="","",VLOOKUP($A12,IF(LEN(A20)=2,SWB,SWA),VLOOKUP(LEFT(A20,1),club,6,FALSE),FALSE))</f>
      </c>
      <c r="D20" s="30">
        <f t="shared" si="0"/>
      </c>
      <c r="E20" s="30">
        <f t="shared" si="1"/>
      </c>
      <c r="F20" s="128" t="s">
        <v>147</v>
      </c>
      <c r="G20" s="134">
        <f>Overallresults!$D$21</f>
        <v>0</v>
      </c>
      <c r="H20" s="14"/>
      <c r="I20" s="14" t="e">
        <f>IF(OR(F20="",F20-VLOOKUP($A12,AWstandards,12,FALSE)&gt;0),0,INT(VLOOKUP($A12,AWstandards,11,FALSE)*(VLOOKUP($A12,AWstandards,12,FALSE)-F20)^VLOOKUP($A12,AWstandards,13,FALSE)+0.5))</f>
        <v>#VALUE!</v>
      </c>
      <c r="J20" s="22"/>
      <c r="K20" s="19">
        <f t="shared" si="2"/>
      </c>
      <c r="L20" s="19">
        <f t="shared" si="2"/>
      </c>
      <c r="M20" s="19">
        <f t="shared" si="2"/>
      </c>
      <c r="N20" s="19">
        <f t="shared" si="2"/>
      </c>
      <c r="O20" s="19">
        <f t="shared" si="2"/>
      </c>
      <c r="P20" s="19">
        <f t="shared" si="2"/>
      </c>
      <c r="Q20" s="19">
        <f t="shared" si="2"/>
      </c>
      <c r="R20" s="19">
        <f t="shared" si="3"/>
      </c>
      <c r="S20" s="19">
        <f>SUM(Decsheets!$V$5:$V$12)-(SUM(K13:Q20))</f>
        <v>0</v>
      </c>
      <c r="T20" s="14"/>
      <c r="W20" s="120"/>
      <c r="X20" s="120"/>
      <c r="Y20" s="120"/>
      <c r="Z20" s="123"/>
      <c r="AA20" s="120"/>
      <c r="AB20" s="120"/>
      <c r="AC20" s="120"/>
      <c r="AD20" s="120"/>
      <c r="AE20" s="123"/>
    </row>
    <row r="21" spans="1:31" ht="15">
      <c r="A21" s="17" t="s">
        <v>3</v>
      </c>
      <c r="B21" s="92"/>
      <c r="C21" s="23" t="s">
        <v>93</v>
      </c>
      <c r="D21" s="23"/>
      <c r="E21" s="133" t="s">
        <v>172</v>
      </c>
      <c r="F21" s="150">
        <v>0.5</v>
      </c>
      <c r="G21" s="131"/>
      <c r="H21" s="14"/>
      <c r="I21" s="14"/>
      <c r="J21" s="14"/>
      <c r="K21" s="19"/>
      <c r="L21" s="19"/>
      <c r="M21" s="19"/>
      <c r="N21" s="19"/>
      <c r="O21" s="19"/>
      <c r="P21" s="19"/>
      <c r="Q21" s="19"/>
      <c r="R21" s="19"/>
      <c r="S21" s="19"/>
      <c r="T21" s="14" t="s">
        <v>30</v>
      </c>
      <c r="W21" s="120"/>
      <c r="X21" s="120"/>
      <c r="Y21" s="120"/>
      <c r="Z21" s="123"/>
      <c r="AA21" s="120"/>
      <c r="AB21" s="120"/>
      <c r="AC21" s="120"/>
      <c r="AD21" s="120"/>
      <c r="AE21" s="123"/>
    </row>
    <row r="22" spans="1:31" ht="15">
      <c r="A22" s="24" t="s">
        <v>661</v>
      </c>
      <c r="B22" s="93">
        <v>1</v>
      </c>
      <c r="C22" s="30" t="str">
        <f aca="true" t="shared" si="4" ref="C22:C29">IF(A22="","",VLOOKUP($A$21,IF(LEN(A22)=2,SWB,SWA),VLOOKUP(LEFT(A22,1),club,6,FALSE),FALSE))</f>
        <v>Iona Newbegin</v>
      </c>
      <c r="D22" s="30">
        <f aca="true" t="shared" si="5" ref="D22:D29">IF(A22="","",VLOOKUP($A$21,IF(LEN(A22)=2,SWB,SWA),VLOOKUP(LEFT(A22,1),club,7,FALSE),FALSE))</f>
        <v>0</v>
      </c>
      <c r="E22" s="30" t="str">
        <f t="shared" si="1"/>
        <v>Cambridgeshire</v>
      </c>
      <c r="F22" s="128">
        <v>13</v>
      </c>
      <c r="G22" s="134">
        <f>Overallresults!$E$14</f>
        <v>8</v>
      </c>
      <c r="H22" s="14"/>
      <c r="I22" s="14" t="e">
        <f>IF(OR(F22="",F22-VLOOKUP($A21,AWstandards,12,FALSE)&gt;0),0,INT(VLOOKUP($A21,AWstandards,11,FALSE)*(VLOOKUP($A21,AWstandards,12,FALSE)-F22)^VLOOKUP($A21,AWstandards,13,FALSE)+0.5))</f>
        <v>#NAME?</v>
      </c>
      <c r="J22" s="22"/>
      <c r="K22" s="19">
        <f aca="true" t="shared" si="6" ref="K22:Q29">IF($A22="","",IF(LEFT($A22,1)=K$12,$G22,""))</f>
      </c>
      <c r="L22" s="19">
        <f t="shared" si="6"/>
        <v>8</v>
      </c>
      <c r="M22" s="19">
        <f t="shared" si="6"/>
      </c>
      <c r="N22" s="19">
        <f t="shared" si="6"/>
      </c>
      <c r="O22" s="19">
        <f t="shared" si="6"/>
      </c>
      <c r="P22" s="19">
        <f t="shared" si="6"/>
      </c>
      <c r="Q22" s="19">
        <f t="shared" si="6"/>
      </c>
      <c r="R22" s="19">
        <f aca="true" t="shared" si="7" ref="R22:R29">IF($A22="","",IF(LEFT($A22,1)=R$11,$G22,""))</f>
      </c>
      <c r="S22" s="19"/>
      <c r="T22" s="14"/>
      <c r="W22" s="120"/>
      <c r="X22" s="120"/>
      <c r="Y22" s="120"/>
      <c r="Z22" s="123"/>
      <c r="AA22" s="120"/>
      <c r="AB22" s="120"/>
      <c r="AC22" s="120"/>
      <c r="AD22" s="120"/>
      <c r="AE22" s="123"/>
    </row>
    <row r="23" spans="1:31" ht="15">
      <c r="A23" s="24" t="s">
        <v>663</v>
      </c>
      <c r="B23" s="93">
        <v>2</v>
      </c>
      <c r="C23" s="30" t="str">
        <f t="shared" si="4"/>
        <v>Erin Penn</v>
      </c>
      <c r="D23" s="30">
        <f t="shared" si="5"/>
        <v>0</v>
      </c>
      <c r="E23" s="30" t="str">
        <f t="shared" si="1"/>
        <v>Norfolk</v>
      </c>
      <c r="F23" s="128">
        <v>13.2</v>
      </c>
      <c r="G23" s="134">
        <f>Overallresults!$E$15</f>
        <v>6</v>
      </c>
      <c r="H23" s="14"/>
      <c r="I23" s="14" t="e">
        <f>IF(OR(F23="",F23-VLOOKUP($A21,AWstandards,12,FALSE)&gt;0),0,INT(VLOOKUP($A21,AWstandards,11,FALSE)*(VLOOKUP($A21,AWstandards,12,FALSE)-F23)^VLOOKUP($A21,AWstandards,13,FALSE)+0.5))</f>
        <v>#NAME?</v>
      </c>
      <c r="J23" s="22"/>
      <c r="K23" s="19">
        <f t="shared" si="6"/>
      </c>
      <c r="L23" s="19">
        <f t="shared" si="6"/>
      </c>
      <c r="M23" s="19">
        <f t="shared" si="6"/>
      </c>
      <c r="N23" s="19">
        <f t="shared" si="6"/>
      </c>
      <c r="O23" s="19">
        <f t="shared" si="6"/>
        <v>6</v>
      </c>
      <c r="P23" s="19">
        <f t="shared" si="6"/>
      </c>
      <c r="Q23" s="19">
        <f t="shared" si="6"/>
      </c>
      <c r="R23" s="19">
        <f t="shared" si="7"/>
      </c>
      <c r="S23" s="19"/>
      <c r="T23" s="14"/>
      <c r="W23" s="120"/>
      <c r="X23" s="120"/>
      <c r="Y23" s="120"/>
      <c r="Z23" s="123"/>
      <c r="AA23" s="2"/>
      <c r="AB23" s="120"/>
      <c r="AC23" s="120"/>
      <c r="AD23" s="120"/>
      <c r="AE23" s="123"/>
    </row>
    <row r="24" spans="1:31" ht="15">
      <c r="A24" s="24" t="s">
        <v>659</v>
      </c>
      <c r="B24" s="93">
        <v>3</v>
      </c>
      <c r="C24" s="30" t="str">
        <f t="shared" si="4"/>
        <v>Victoria Staines</v>
      </c>
      <c r="D24" s="30">
        <f t="shared" si="5"/>
        <v>0</v>
      </c>
      <c r="E24" s="30" t="str">
        <f t="shared" si="1"/>
        <v>Essex</v>
      </c>
      <c r="F24" s="128">
        <v>13.3</v>
      </c>
      <c r="G24" s="134">
        <f>Overallresults!$E$16</f>
        <v>4</v>
      </c>
      <c r="H24" s="14"/>
      <c r="I24" s="14" t="e">
        <f>IF(OR(F24="",F24-VLOOKUP($A21,AWstandards,12,FALSE)&gt;0),0,INT(VLOOKUP($A21,AWstandards,11,FALSE)*(VLOOKUP($A21,AWstandards,12,FALSE)-F24)^VLOOKUP($A21,AWstandards,13,FALSE)+0.5))</f>
        <v>#NAME?</v>
      </c>
      <c r="J24" s="22"/>
      <c r="K24" s="19">
        <f t="shared" si="6"/>
      </c>
      <c r="L24" s="19">
        <f t="shared" si="6"/>
      </c>
      <c r="M24" s="19">
        <f t="shared" si="6"/>
      </c>
      <c r="N24" s="19">
        <f t="shared" si="6"/>
        <v>4</v>
      </c>
      <c r="O24" s="19">
        <f t="shared" si="6"/>
      </c>
      <c r="P24" s="19">
        <f t="shared" si="6"/>
      </c>
      <c r="Q24" s="19">
        <f t="shared" si="6"/>
      </c>
      <c r="R24" s="19">
        <f t="shared" si="7"/>
      </c>
      <c r="S24" s="19"/>
      <c r="T24" s="14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4" t="s">
        <v>660</v>
      </c>
      <c r="B25" s="93" t="s">
        <v>21</v>
      </c>
      <c r="C25" s="30" t="str">
        <f t="shared" si="4"/>
        <v>Petra Sijuwade</v>
      </c>
      <c r="D25" s="30">
        <f t="shared" si="5"/>
        <v>0</v>
      </c>
      <c r="E25" s="30" t="str">
        <f t="shared" si="1"/>
        <v>Hertfordshire</v>
      </c>
      <c r="F25" s="128">
        <v>13.6</v>
      </c>
      <c r="G25" s="134">
        <f>Overallresults!$E$17</f>
        <v>3</v>
      </c>
      <c r="H25" s="14"/>
      <c r="I25" s="14"/>
      <c r="J25" s="22"/>
      <c r="K25" s="19">
        <f t="shared" si="6"/>
      </c>
      <c r="L25" s="19">
        <f t="shared" si="6"/>
      </c>
      <c r="M25" s="19">
        <f t="shared" si="6"/>
        <v>3</v>
      </c>
      <c r="N25" s="19">
        <f t="shared" si="6"/>
      </c>
      <c r="O25" s="19">
        <f t="shared" si="6"/>
      </c>
      <c r="P25" s="19">
        <f t="shared" si="6"/>
      </c>
      <c r="Q25" s="19">
        <f t="shared" si="6"/>
      </c>
      <c r="R25" s="19">
        <f t="shared" si="7"/>
      </c>
      <c r="S25" s="19"/>
      <c r="T25" s="14"/>
      <c r="W25" s="127"/>
      <c r="X25" s="127"/>
      <c r="Y25" s="121"/>
      <c r="Z25" s="122"/>
      <c r="AA25" s="120"/>
      <c r="AB25" s="127"/>
      <c r="AC25" s="121"/>
      <c r="AD25" s="121"/>
      <c r="AE25" s="123"/>
    </row>
    <row r="26" spans="1:31" ht="15">
      <c r="A26" s="24" t="s">
        <v>662</v>
      </c>
      <c r="B26" s="93" t="s">
        <v>22</v>
      </c>
      <c r="C26" s="30" t="str">
        <f t="shared" si="4"/>
        <v>Christy Fraser</v>
      </c>
      <c r="D26" s="30">
        <f t="shared" si="5"/>
        <v>0</v>
      </c>
      <c r="E26" s="30" t="str">
        <f t="shared" si="1"/>
        <v>Suffolk</v>
      </c>
      <c r="F26" s="128">
        <v>14.2</v>
      </c>
      <c r="G26" s="134">
        <f>Overallresults!$E$18</f>
        <v>2</v>
      </c>
      <c r="H26" s="14"/>
      <c r="I26" s="14"/>
      <c r="J26" s="22"/>
      <c r="K26" s="19">
        <f t="shared" si="6"/>
      </c>
      <c r="L26" s="19">
        <f t="shared" si="6"/>
      </c>
      <c r="M26" s="19">
        <f t="shared" si="6"/>
      </c>
      <c r="N26" s="19">
        <f t="shared" si="6"/>
      </c>
      <c r="O26" s="19">
        <f t="shared" si="6"/>
      </c>
      <c r="P26" s="19">
        <f t="shared" si="6"/>
        <v>2</v>
      </c>
      <c r="Q26" s="19">
        <f t="shared" si="6"/>
      </c>
      <c r="R26" s="19">
        <f t="shared" si="7"/>
      </c>
      <c r="S26" s="19"/>
      <c r="T26" s="14"/>
      <c r="W26" s="120"/>
      <c r="X26" s="120"/>
      <c r="Y26" s="120"/>
      <c r="Z26" s="123"/>
      <c r="AA26" s="120"/>
      <c r="AB26" s="120"/>
      <c r="AC26" s="120"/>
      <c r="AD26" s="120"/>
      <c r="AE26" s="123"/>
    </row>
    <row r="27" spans="1:31" ht="15">
      <c r="A27" s="24"/>
      <c r="B27" s="93" t="s">
        <v>23</v>
      </c>
      <c r="C27" s="30">
        <f t="shared" si="4"/>
      </c>
      <c r="D27" s="30">
        <f t="shared" si="5"/>
      </c>
      <c r="E27" s="30">
        <f t="shared" si="1"/>
      </c>
      <c r="F27" s="128" t="s">
        <v>147</v>
      </c>
      <c r="G27" s="134">
        <f>Overallresults!$E$19</f>
        <v>1</v>
      </c>
      <c r="H27" s="14"/>
      <c r="I27" s="14"/>
      <c r="J27" s="22"/>
      <c r="K27" s="19">
        <f t="shared" si="6"/>
      </c>
      <c r="L27" s="19">
        <f t="shared" si="6"/>
      </c>
      <c r="M27" s="19">
        <f t="shared" si="6"/>
      </c>
      <c r="N27" s="19">
        <f t="shared" si="6"/>
      </c>
      <c r="O27" s="19">
        <f t="shared" si="6"/>
      </c>
      <c r="P27" s="19">
        <f t="shared" si="6"/>
      </c>
      <c r="Q27" s="19">
        <f t="shared" si="6"/>
      </c>
      <c r="R27" s="19">
        <f t="shared" si="7"/>
      </c>
      <c r="S27" s="19"/>
      <c r="T27" s="14"/>
      <c r="W27" s="120"/>
      <c r="X27" s="120"/>
      <c r="Y27" s="120"/>
      <c r="Z27" s="123"/>
      <c r="AA27" s="120"/>
      <c r="AB27" s="120"/>
      <c r="AC27" s="120"/>
      <c r="AD27" s="120"/>
      <c r="AE27" s="123"/>
    </row>
    <row r="28" spans="1:31" ht="15">
      <c r="A28" s="24"/>
      <c r="B28" s="93" t="s">
        <v>24</v>
      </c>
      <c r="C28" s="30">
        <f t="shared" si="4"/>
      </c>
      <c r="D28" s="30">
        <f t="shared" si="5"/>
      </c>
      <c r="E28" s="30">
        <f t="shared" si="1"/>
      </c>
      <c r="F28" s="128" t="s">
        <v>147</v>
      </c>
      <c r="G28" s="134">
        <f>Overallresults!$E$20</f>
        <v>0</v>
      </c>
      <c r="H28" s="14"/>
      <c r="I28" s="14"/>
      <c r="J28" s="22"/>
      <c r="K28" s="19">
        <f t="shared" si="6"/>
      </c>
      <c r="L28" s="19">
        <f t="shared" si="6"/>
      </c>
      <c r="M28" s="19">
        <f t="shared" si="6"/>
      </c>
      <c r="N28" s="19">
        <f t="shared" si="6"/>
      </c>
      <c r="O28" s="19">
        <f t="shared" si="6"/>
      </c>
      <c r="P28" s="19">
        <f t="shared" si="6"/>
      </c>
      <c r="Q28" s="19">
        <f t="shared" si="6"/>
      </c>
      <c r="R28" s="19">
        <f t="shared" si="7"/>
      </c>
      <c r="S28" s="19"/>
      <c r="T28" s="14"/>
      <c r="W28" s="120"/>
      <c r="X28" s="120"/>
      <c r="Y28" s="120"/>
      <c r="Z28" s="123"/>
      <c r="AA28" s="120"/>
      <c r="AB28" s="120"/>
      <c r="AC28" s="120"/>
      <c r="AD28" s="120"/>
      <c r="AE28" s="123"/>
    </row>
    <row r="29" spans="1:31" ht="15">
      <c r="A29" s="24"/>
      <c r="B29" s="93" t="s">
        <v>25</v>
      </c>
      <c r="C29" s="30">
        <f t="shared" si="4"/>
      </c>
      <c r="D29" s="30">
        <f t="shared" si="5"/>
      </c>
      <c r="E29" s="30">
        <f t="shared" si="1"/>
      </c>
      <c r="F29" s="128" t="s">
        <v>147</v>
      </c>
      <c r="G29" s="134">
        <f>Overallresults!$E$21</f>
        <v>0</v>
      </c>
      <c r="H29" s="14"/>
      <c r="I29" s="14" t="e">
        <f>IF(OR(F29="",F29-VLOOKUP($A21,AWstandards,12,FALSE)&gt;0),0,INT(VLOOKUP($A21,AWstandards,11,FALSE)*(VLOOKUP($A21,AWstandards,12,FALSE)-F29)^VLOOKUP($A21,AWstandards,13,FALSE)+0.5))</f>
        <v>#VALUE!</v>
      </c>
      <c r="J29" s="22"/>
      <c r="K29" s="19">
        <f t="shared" si="6"/>
      </c>
      <c r="L29" s="19">
        <f t="shared" si="6"/>
      </c>
      <c r="M29" s="19">
        <f t="shared" si="6"/>
      </c>
      <c r="N29" s="19">
        <f t="shared" si="6"/>
      </c>
      <c r="O29" s="19">
        <f t="shared" si="6"/>
      </c>
      <c r="P29" s="19">
        <f t="shared" si="6"/>
      </c>
      <c r="Q29" s="19">
        <f t="shared" si="6"/>
      </c>
      <c r="R29" s="19">
        <f t="shared" si="7"/>
      </c>
      <c r="S29" s="19">
        <f>SUM(Decsheets!$W$5:$W$12)-(SUM(K22:Q29))</f>
        <v>1</v>
      </c>
      <c r="T29" s="14"/>
      <c r="W29" s="120"/>
      <c r="X29" s="120"/>
      <c r="Y29" s="120"/>
      <c r="Z29" s="123"/>
      <c r="AA29" s="120"/>
      <c r="AB29" s="120"/>
      <c r="AC29" s="120"/>
      <c r="AD29" s="120"/>
      <c r="AE29" s="123"/>
    </row>
    <row r="30" spans="1:31" ht="15">
      <c r="A30" s="17" t="s">
        <v>4</v>
      </c>
      <c r="B30" s="92"/>
      <c r="C30" s="25" t="s">
        <v>94</v>
      </c>
      <c r="D30" s="25"/>
      <c r="E30" s="133" t="s">
        <v>172</v>
      </c>
      <c r="F30" s="150">
        <v>1.6</v>
      </c>
      <c r="G30" s="131"/>
      <c r="H30" s="14"/>
      <c r="I30" s="14"/>
      <c r="J30" s="14"/>
      <c r="K30" s="19"/>
      <c r="L30" s="19"/>
      <c r="M30" s="19"/>
      <c r="N30" s="19"/>
      <c r="O30" s="19"/>
      <c r="P30" s="19"/>
      <c r="Q30" s="19"/>
      <c r="R30" s="19"/>
      <c r="S30" s="19"/>
      <c r="T30" s="14" t="s">
        <v>32</v>
      </c>
      <c r="W30" s="120"/>
      <c r="X30" s="120"/>
      <c r="Y30" s="120"/>
      <c r="Z30" s="123"/>
      <c r="AA30" s="120"/>
      <c r="AB30" s="120"/>
      <c r="AC30" s="120"/>
      <c r="AD30" s="120"/>
      <c r="AE30" s="123"/>
    </row>
    <row r="31" spans="1:31" ht="15">
      <c r="A31" s="24" t="s">
        <v>157</v>
      </c>
      <c r="B31" s="93">
        <v>1</v>
      </c>
      <c r="C31" s="21" t="str">
        <f aca="true" t="shared" si="8" ref="C31:C38">IF(A31="","",VLOOKUP($A$30,IF(LEN(A31)=2,SWB,SWA),VLOOKUP(LEFT(A31,1),club,6,FALSE),FALSE))</f>
        <v>Maisey Snaith</v>
      </c>
      <c r="D31" s="21">
        <f aca="true" t="shared" si="9" ref="D31:D38">IF(A31="","",VLOOKUP($A$30,IF(LEN(A31)=2,SWB,SWA),VLOOKUP(LEFT(A31,1),club,7,FALSE),FALSE))</f>
        <v>0</v>
      </c>
      <c r="E31" s="30" t="str">
        <f t="shared" si="1"/>
        <v>Cambridgeshire</v>
      </c>
      <c r="F31" s="128">
        <v>24.9</v>
      </c>
      <c r="G31" s="134">
        <f>Overallresults!$D$14</f>
        <v>12</v>
      </c>
      <c r="H31" s="14"/>
      <c r="I31" s="14" t="e">
        <f>IF(OR(F31="",F31-VLOOKUP($A30,AWstandards,12,FALSE)&gt;0),0,INT(VLOOKUP($A30,AWstandards,11,FALSE)*(VLOOKUP($A30,AWstandards,12,FALSE)-F31)^VLOOKUP($A30,AWstandards,13,FALSE)+0.5))</f>
        <v>#NAME?</v>
      </c>
      <c r="J31" s="22"/>
      <c r="K31" s="19">
        <f aca="true" t="shared" si="10" ref="K31:Q38">IF($A31="","",IF(LEFT($A31,1)=K$12,$G31,""))</f>
      </c>
      <c r="L31" s="19">
        <f t="shared" si="10"/>
        <v>12</v>
      </c>
      <c r="M31" s="19">
        <f t="shared" si="10"/>
      </c>
      <c r="N31" s="19">
        <f t="shared" si="10"/>
      </c>
      <c r="O31" s="19">
        <f t="shared" si="10"/>
      </c>
      <c r="P31" s="19">
        <f t="shared" si="10"/>
      </c>
      <c r="Q31" s="19">
        <f t="shared" si="10"/>
      </c>
      <c r="R31" s="19">
        <f aca="true" t="shared" si="11" ref="R31:R38">IF($A31="","",IF(LEFT($A31,1)=R$11,$G31,""))</f>
      </c>
      <c r="S31" s="19"/>
      <c r="T31" s="14"/>
      <c r="W31" s="120"/>
      <c r="X31" s="120"/>
      <c r="Y31" s="120"/>
      <c r="Z31" s="123"/>
      <c r="AA31" s="120"/>
      <c r="AB31" s="120"/>
      <c r="AC31" s="120"/>
      <c r="AD31" s="120"/>
      <c r="AE31" s="123"/>
    </row>
    <row r="32" spans="1:31" ht="15">
      <c r="A32" s="24" t="s">
        <v>269</v>
      </c>
      <c r="B32" s="93">
        <v>2</v>
      </c>
      <c r="C32" s="21" t="str">
        <f t="shared" si="8"/>
        <v>Serena Grace</v>
      </c>
      <c r="D32" s="21">
        <f t="shared" si="9"/>
        <v>0</v>
      </c>
      <c r="E32" s="30" t="str">
        <f t="shared" si="1"/>
        <v>Norfolk</v>
      </c>
      <c r="F32" s="128">
        <v>26.2</v>
      </c>
      <c r="G32" s="134">
        <f>Overallresults!$D$15</f>
        <v>10</v>
      </c>
      <c r="H32" s="14"/>
      <c r="I32" s="14" t="e">
        <f>IF(OR(F32="",F32-VLOOKUP($A30,AWstandards,12,FALSE)&gt;0),0,INT(VLOOKUP($A30,AWstandards,11,FALSE)*(VLOOKUP($A30,AWstandards,12,FALSE)-F32)^VLOOKUP($A30,AWstandards,13,FALSE)+0.5))</f>
        <v>#NAME?</v>
      </c>
      <c r="J32" s="22"/>
      <c r="K32" s="19">
        <f t="shared" si="10"/>
      </c>
      <c r="L32" s="19">
        <f t="shared" si="10"/>
      </c>
      <c r="M32" s="19">
        <f t="shared" si="10"/>
      </c>
      <c r="N32" s="19">
        <f t="shared" si="10"/>
      </c>
      <c r="O32" s="19">
        <f t="shared" si="10"/>
        <v>10</v>
      </c>
      <c r="P32" s="19">
        <f t="shared" si="10"/>
      </c>
      <c r="Q32" s="19">
        <f t="shared" si="10"/>
      </c>
      <c r="R32" s="19">
        <f t="shared" si="11"/>
      </c>
      <c r="S32" s="19"/>
      <c r="T32" s="14"/>
      <c r="W32" s="120"/>
      <c r="X32" s="120"/>
      <c r="Y32" s="120"/>
      <c r="Z32" s="123"/>
      <c r="AA32" s="120"/>
      <c r="AB32" s="120"/>
      <c r="AC32" s="120"/>
      <c r="AD32" s="120"/>
      <c r="AE32" s="123"/>
    </row>
    <row r="33" spans="1:31" ht="15">
      <c r="A33" s="24" t="s">
        <v>155</v>
      </c>
      <c r="B33" s="93">
        <v>3</v>
      </c>
      <c r="C33" s="21" t="str">
        <f t="shared" si="8"/>
        <v>India Perry</v>
      </c>
      <c r="D33" s="21">
        <f t="shared" si="9"/>
        <v>0</v>
      </c>
      <c r="E33" s="30" t="str">
        <f t="shared" si="1"/>
        <v>Essex</v>
      </c>
      <c r="F33" s="128">
        <v>27.2</v>
      </c>
      <c r="G33" s="134">
        <f>Overallresults!$D$16</f>
        <v>8</v>
      </c>
      <c r="H33" s="14"/>
      <c r="I33" s="14" t="e">
        <f>IF(OR(F33="",F33-VLOOKUP($A30,AWstandards,12,FALSE)&gt;0),0,INT(VLOOKUP($A30,AWstandards,11,FALSE)*(VLOOKUP($A30,AWstandards,12,FALSE)-F33)^VLOOKUP($A30,AWstandards,13,FALSE)+0.5))</f>
        <v>#NAME?</v>
      </c>
      <c r="J33" s="22"/>
      <c r="K33" s="19">
        <f t="shared" si="10"/>
      </c>
      <c r="L33" s="19">
        <f t="shared" si="10"/>
      </c>
      <c r="M33" s="19">
        <f t="shared" si="10"/>
      </c>
      <c r="N33" s="19">
        <f t="shared" si="10"/>
        <v>8</v>
      </c>
      <c r="O33" s="19">
        <f t="shared" si="10"/>
      </c>
      <c r="P33" s="19">
        <f t="shared" si="10"/>
      </c>
      <c r="Q33" s="19">
        <f t="shared" si="10"/>
      </c>
      <c r="R33" s="19">
        <f t="shared" si="11"/>
      </c>
      <c r="S33" s="19"/>
      <c r="T33" s="14"/>
      <c r="W33" s="120"/>
      <c r="X33" s="120"/>
      <c r="Y33" s="120"/>
      <c r="Z33" s="123"/>
      <c r="AA33" s="120"/>
      <c r="AB33" s="120"/>
      <c r="AC33" s="120"/>
      <c r="AD33" s="120"/>
      <c r="AE33" s="123"/>
    </row>
    <row r="34" spans="1:31" ht="15">
      <c r="A34" s="24" t="s">
        <v>270</v>
      </c>
      <c r="B34" s="93" t="s">
        <v>21</v>
      </c>
      <c r="C34" s="21" t="str">
        <f t="shared" si="8"/>
        <v>Petra Sijuwade</v>
      </c>
      <c r="D34" s="21">
        <f t="shared" si="9"/>
        <v>0</v>
      </c>
      <c r="E34" s="30" t="str">
        <f t="shared" si="1"/>
        <v>Hertfordshire</v>
      </c>
      <c r="F34" s="128">
        <v>27.3</v>
      </c>
      <c r="G34" s="134">
        <f>Overallresults!$D$17</f>
        <v>6</v>
      </c>
      <c r="H34" s="14"/>
      <c r="I34" s="14"/>
      <c r="J34" s="22"/>
      <c r="K34" s="19">
        <f t="shared" si="10"/>
      </c>
      <c r="L34" s="19">
        <f t="shared" si="10"/>
      </c>
      <c r="M34" s="19">
        <f t="shared" si="10"/>
        <v>6</v>
      </c>
      <c r="N34" s="19">
        <f t="shared" si="10"/>
      </c>
      <c r="O34" s="19">
        <f t="shared" si="10"/>
      </c>
      <c r="P34" s="19">
        <f t="shared" si="10"/>
      </c>
      <c r="Q34" s="19">
        <f t="shared" si="10"/>
      </c>
      <c r="R34" s="19">
        <f t="shared" si="11"/>
      </c>
      <c r="S34" s="19"/>
      <c r="T34" s="14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4" t="s">
        <v>267</v>
      </c>
      <c r="B35" s="93" t="s">
        <v>22</v>
      </c>
      <c r="C35" s="21" t="str">
        <f t="shared" si="8"/>
        <v>Chantelle Kilpatrick</v>
      </c>
      <c r="D35" s="21">
        <f t="shared" si="9"/>
        <v>0</v>
      </c>
      <c r="E35" s="30" t="str">
        <f t="shared" si="1"/>
        <v>Suffolk</v>
      </c>
      <c r="F35" s="128">
        <v>27.8</v>
      </c>
      <c r="G35" s="134">
        <f>Overallresults!$D$18</f>
        <v>5</v>
      </c>
      <c r="H35" s="14"/>
      <c r="I35" s="14"/>
      <c r="J35" s="22"/>
      <c r="K35" s="19">
        <f t="shared" si="10"/>
      </c>
      <c r="L35" s="19">
        <f t="shared" si="10"/>
      </c>
      <c r="M35" s="19">
        <f t="shared" si="10"/>
      </c>
      <c r="N35" s="19">
        <f t="shared" si="10"/>
      </c>
      <c r="O35" s="19">
        <f t="shared" si="10"/>
      </c>
      <c r="P35" s="19">
        <f t="shared" si="10"/>
        <v>5</v>
      </c>
      <c r="Q35" s="19">
        <f t="shared" si="10"/>
      </c>
      <c r="R35" s="19">
        <f t="shared" si="11"/>
      </c>
      <c r="S35" s="19"/>
      <c r="T35" s="14"/>
      <c r="W35" s="127"/>
      <c r="X35" s="127"/>
      <c r="Y35" s="121"/>
      <c r="Z35" s="122"/>
      <c r="AA35" s="120"/>
      <c r="AB35" s="127"/>
      <c r="AC35" s="121"/>
      <c r="AD35" s="121"/>
      <c r="AE35" s="122"/>
    </row>
    <row r="36" spans="1:31" ht="15">
      <c r="A36" s="24"/>
      <c r="B36" s="93" t="s">
        <v>23</v>
      </c>
      <c r="C36" s="21">
        <f t="shared" si="8"/>
      </c>
      <c r="D36" s="21">
        <f t="shared" si="9"/>
      </c>
      <c r="E36" s="30">
        <f t="shared" si="1"/>
      </c>
      <c r="F36" s="128" t="s">
        <v>147</v>
      </c>
      <c r="G36" s="134">
        <f>Overallresults!$D$19</f>
        <v>4</v>
      </c>
      <c r="H36" s="14"/>
      <c r="I36" s="14"/>
      <c r="J36" s="22"/>
      <c r="K36" s="19">
        <f t="shared" si="10"/>
      </c>
      <c r="L36" s="19">
        <f t="shared" si="10"/>
      </c>
      <c r="M36" s="19">
        <f t="shared" si="10"/>
      </c>
      <c r="N36" s="19">
        <f t="shared" si="10"/>
      </c>
      <c r="O36" s="19">
        <f t="shared" si="10"/>
      </c>
      <c r="P36" s="19">
        <f t="shared" si="10"/>
      </c>
      <c r="Q36" s="19">
        <f t="shared" si="10"/>
      </c>
      <c r="R36" s="19">
        <f t="shared" si="11"/>
      </c>
      <c r="S36" s="19"/>
      <c r="T36" s="14"/>
      <c r="W36" s="120"/>
      <c r="X36" s="120"/>
      <c r="Y36" s="120"/>
      <c r="Z36" s="123"/>
      <c r="AA36" s="120"/>
      <c r="AB36" s="120"/>
      <c r="AC36" s="120"/>
      <c r="AD36" s="120"/>
      <c r="AE36" s="123"/>
    </row>
    <row r="37" spans="1:31" ht="15">
      <c r="A37" s="24"/>
      <c r="B37" s="93" t="s">
        <v>24</v>
      </c>
      <c r="C37" s="21">
        <f t="shared" si="8"/>
      </c>
      <c r="D37" s="21">
        <f t="shared" si="9"/>
      </c>
      <c r="E37" s="30">
        <f t="shared" si="1"/>
      </c>
      <c r="F37" s="128" t="s">
        <v>147</v>
      </c>
      <c r="G37" s="134">
        <f>Overallresults!$D$20</f>
        <v>0</v>
      </c>
      <c r="H37" s="14"/>
      <c r="I37" s="14"/>
      <c r="J37" s="22"/>
      <c r="K37" s="19">
        <f t="shared" si="10"/>
      </c>
      <c r="L37" s="19">
        <f t="shared" si="10"/>
      </c>
      <c r="M37" s="19">
        <f t="shared" si="10"/>
      </c>
      <c r="N37" s="19">
        <f t="shared" si="10"/>
      </c>
      <c r="O37" s="19">
        <f t="shared" si="10"/>
      </c>
      <c r="P37" s="19">
        <f t="shared" si="10"/>
      </c>
      <c r="Q37" s="19">
        <f t="shared" si="10"/>
      </c>
      <c r="R37" s="19">
        <f t="shared" si="11"/>
      </c>
      <c r="S37" s="19"/>
      <c r="T37" s="14"/>
      <c r="W37" s="120"/>
      <c r="X37" s="120"/>
      <c r="Y37" s="120"/>
      <c r="Z37" s="123"/>
      <c r="AA37" s="120"/>
      <c r="AB37" s="120"/>
      <c r="AC37" s="120"/>
      <c r="AD37" s="120"/>
      <c r="AE37" s="123"/>
    </row>
    <row r="38" spans="1:31" ht="15">
      <c r="A38" s="24"/>
      <c r="B38" s="93" t="s">
        <v>25</v>
      </c>
      <c r="C38" s="21">
        <f t="shared" si="8"/>
      </c>
      <c r="D38" s="21">
        <f t="shared" si="9"/>
      </c>
      <c r="E38" s="30">
        <f t="shared" si="1"/>
      </c>
      <c r="F38" s="128" t="s">
        <v>147</v>
      </c>
      <c r="G38" s="134">
        <f>Overallresults!$D$21</f>
        <v>0</v>
      </c>
      <c r="H38" s="14"/>
      <c r="I38" s="14" t="e">
        <f>IF(OR(F38="",F38-VLOOKUP($A30,AWstandards,12,FALSE)&gt;0),0,INT(VLOOKUP($A30,AWstandards,11,FALSE)*(VLOOKUP($A30,AWstandards,12,FALSE)-F38)^VLOOKUP($A30,AWstandards,13,FALSE)+0.5))</f>
        <v>#VALUE!</v>
      </c>
      <c r="J38" s="22"/>
      <c r="K38" s="19">
        <f t="shared" si="10"/>
      </c>
      <c r="L38" s="19">
        <f t="shared" si="10"/>
      </c>
      <c r="M38" s="19">
        <f t="shared" si="10"/>
      </c>
      <c r="N38" s="19">
        <f t="shared" si="10"/>
      </c>
      <c r="O38" s="19">
        <f t="shared" si="10"/>
      </c>
      <c r="P38" s="19">
        <f t="shared" si="10"/>
      </c>
      <c r="Q38" s="19">
        <f t="shared" si="10"/>
      </c>
      <c r="R38" s="19">
        <f t="shared" si="11"/>
      </c>
      <c r="S38" s="19">
        <f>SUM(Decsheets!$V$5:$V$12)-(SUM(K31:Q38))</f>
        <v>4</v>
      </c>
      <c r="T38" s="14"/>
      <c r="W38" s="120"/>
      <c r="X38" s="120"/>
      <c r="Y38" s="120"/>
      <c r="Z38" s="123"/>
      <c r="AA38" s="120"/>
      <c r="AB38" s="120"/>
      <c r="AC38" s="120"/>
      <c r="AD38" s="120"/>
      <c r="AE38" s="123"/>
    </row>
    <row r="39" spans="1:31" ht="15">
      <c r="A39" s="17" t="s">
        <v>4</v>
      </c>
      <c r="B39" s="92"/>
      <c r="C39" s="23" t="s">
        <v>95</v>
      </c>
      <c r="D39" s="23"/>
      <c r="E39" s="133" t="s">
        <v>172</v>
      </c>
      <c r="F39" s="150">
        <v>0.6</v>
      </c>
      <c r="G39" s="131"/>
      <c r="H39" s="14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19"/>
      <c r="T39" s="14" t="s">
        <v>34</v>
      </c>
      <c r="W39" s="120"/>
      <c r="X39" s="120"/>
      <c r="Y39" s="120"/>
      <c r="Z39" s="123"/>
      <c r="AA39" s="120"/>
      <c r="AB39" s="120"/>
      <c r="AC39" s="120"/>
      <c r="AD39" s="120"/>
      <c r="AE39" s="123"/>
    </row>
    <row r="40" spans="1:31" ht="15">
      <c r="A40" s="20" t="s">
        <v>661</v>
      </c>
      <c r="B40" s="93">
        <v>1</v>
      </c>
      <c r="C40" s="21" t="str">
        <f aca="true" t="shared" si="12" ref="C40:C47">IF(A40="","",VLOOKUP($A$39,IF(LEN(A40)=2,SWB,SWA),VLOOKUP(LEFT(A40,1),club,6,FALSE),FALSE))</f>
        <v>Iona Newbegin</v>
      </c>
      <c r="D40" s="30">
        <f aca="true" t="shared" si="13" ref="D40:D47">IF(A40="","",VLOOKUP($A$39,IF(LEN(A40)=2,SWB,SWA),VLOOKUP(LEFT(A40,1),club,7,FALSE),FALSE))</f>
        <v>0</v>
      </c>
      <c r="E40" s="21" t="str">
        <f t="shared" si="1"/>
        <v>Cambridgeshire</v>
      </c>
      <c r="F40" s="128">
        <v>26.3</v>
      </c>
      <c r="G40" s="134">
        <f>Overallresults!$E$14</f>
        <v>8</v>
      </c>
      <c r="H40" s="14"/>
      <c r="I40" s="14" t="e">
        <f>IF(OR(F40="",F40-VLOOKUP($A39,AWstandards,12,FALSE)&gt;0),0,INT(VLOOKUP($A39,AWstandards,11,FALSE)*(VLOOKUP($A39,AWstandards,12,FALSE)-F40)^VLOOKUP($A39,AWstandards,13,FALSE)+0.5))</f>
        <v>#NAME?</v>
      </c>
      <c r="J40" s="22"/>
      <c r="K40" s="19">
        <f aca="true" t="shared" si="14" ref="K40:Q47">IF($A40="","",IF(LEFT($A40,1)=K$12,$G40,""))</f>
      </c>
      <c r="L40" s="19">
        <f t="shared" si="14"/>
        <v>8</v>
      </c>
      <c r="M40" s="19">
        <f t="shared" si="14"/>
      </c>
      <c r="N40" s="19">
        <f t="shared" si="14"/>
      </c>
      <c r="O40" s="19">
        <f t="shared" si="14"/>
      </c>
      <c r="P40" s="19">
        <f t="shared" si="14"/>
      </c>
      <c r="Q40" s="19">
        <f t="shared" si="14"/>
      </c>
      <c r="R40" s="19">
        <f aca="true" t="shared" si="15" ref="R40:R47">IF($A40="","",IF(LEFT($A40,1)=R$11,$G40,""))</f>
      </c>
      <c r="S40" s="19"/>
      <c r="T40" s="14"/>
      <c r="W40" s="120"/>
      <c r="X40" s="120"/>
      <c r="Y40" s="120"/>
      <c r="Z40" s="123"/>
      <c r="AA40" s="120"/>
      <c r="AB40" s="120"/>
      <c r="AC40" s="120"/>
      <c r="AD40" s="120"/>
      <c r="AE40" s="123"/>
    </row>
    <row r="41" spans="1:31" ht="15">
      <c r="A41" s="20" t="s">
        <v>660</v>
      </c>
      <c r="B41" s="93">
        <v>2</v>
      </c>
      <c r="C41" s="21" t="str">
        <f t="shared" si="12"/>
        <v>Lisa-Marie Uzokwe</v>
      </c>
      <c r="D41" s="30">
        <f t="shared" si="13"/>
        <v>0</v>
      </c>
      <c r="E41" s="21" t="str">
        <f t="shared" si="1"/>
        <v>Hertfordshire</v>
      </c>
      <c r="F41" s="128">
        <v>26.9</v>
      </c>
      <c r="G41" s="134">
        <f>Overallresults!$E$15</f>
        <v>6</v>
      </c>
      <c r="H41" s="14"/>
      <c r="I41" s="14" t="e">
        <f>IF(OR(F41="",F41-VLOOKUP($A39,AWstandards,12,FALSE)&gt;0),0,INT(VLOOKUP($A39,AWstandards,11,FALSE)*(VLOOKUP($A39,AWstandards,12,FALSE)-F41)^VLOOKUP($A39,AWstandards,13,FALSE)+0.5))</f>
        <v>#NAME?</v>
      </c>
      <c r="J41" s="22"/>
      <c r="K41" s="19">
        <f t="shared" si="14"/>
      </c>
      <c r="L41" s="19">
        <f t="shared" si="14"/>
      </c>
      <c r="M41" s="19">
        <f t="shared" si="14"/>
        <v>6</v>
      </c>
      <c r="N41" s="19">
        <f t="shared" si="14"/>
      </c>
      <c r="O41" s="19">
        <f t="shared" si="14"/>
      </c>
      <c r="P41" s="19">
        <f t="shared" si="14"/>
      </c>
      <c r="Q41" s="19">
        <f t="shared" si="14"/>
      </c>
      <c r="R41" s="19">
        <f t="shared" si="15"/>
      </c>
      <c r="S41" s="19"/>
      <c r="T41" s="14"/>
      <c r="W41" s="120"/>
      <c r="X41" s="120"/>
      <c r="Y41" s="120"/>
      <c r="Z41" s="123"/>
      <c r="AA41" s="120"/>
      <c r="AB41" s="120"/>
      <c r="AC41" s="120"/>
      <c r="AD41" s="120"/>
      <c r="AE41" s="123"/>
    </row>
    <row r="42" spans="1:31" ht="15">
      <c r="A42" s="20" t="s">
        <v>663</v>
      </c>
      <c r="B42" s="93">
        <v>3</v>
      </c>
      <c r="C42" s="21" t="str">
        <f t="shared" si="12"/>
        <v>Georgie Bowett</v>
      </c>
      <c r="D42" s="30">
        <f t="shared" si="13"/>
        <v>0</v>
      </c>
      <c r="E42" s="21" t="str">
        <f t="shared" si="1"/>
        <v>Norfolk</v>
      </c>
      <c r="F42" s="128">
        <v>27.8</v>
      </c>
      <c r="G42" s="134">
        <f>Overallresults!$E$16</f>
        <v>4</v>
      </c>
      <c r="H42" s="14"/>
      <c r="I42" s="14"/>
      <c r="J42" s="22"/>
      <c r="K42" s="19">
        <f t="shared" si="14"/>
      </c>
      <c r="L42" s="19">
        <f t="shared" si="14"/>
      </c>
      <c r="M42" s="19">
        <f t="shared" si="14"/>
      </c>
      <c r="N42" s="19">
        <f t="shared" si="14"/>
      </c>
      <c r="O42" s="19">
        <f t="shared" si="14"/>
        <v>4</v>
      </c>
      <c r="P42" s="19">
        <f t="shared" si="14"/>
      </c>
      <c r="Q42" s="19">
        <f t="shared" si="14"/>
      </c>
      <c r="R42" s="19">
        <f t="shared" si="15"/>
      </c>
      <c r="S42" s="19"/>
      <c r="T42" s="14"/>
      <c r="W42" s="120"/>
      <c r="X42" s="120"/>
      <c r="Y42" s="120"/>
      <c r="Z42" s="123"/>
      <c r="AA42" s="120"/>
      <c r="AB42" s="120"/>
      <c r="AC42" s="120"/>
      <c r="AD42" s="120"/>
      <c r="AE42" s="123"/>
    </row>
    <row r="43" spans="1:31" ht="15">
      <c r="A43" s="20" t="s">
        <v>659</v>
      </c>
      <c r="B43" s="93" t="s">
        <v>21</v>
      </c>
      <c r="C43" s="21" t="str">
        <f t="shared" si="12"/>
        <v>Isabelle Douglas-Ward</v>
      </c>
      <c r="D43" s="30">
        <f t="shared" si="13"/>
        <v>0</v>
      </c>
      <c r="E43" s="21" t="str">
        <f t="shared" si="1"/>
        <v>Essex</v>
      </c>
      <c r="F43" s="128">
        <v>28</v>
      </c>
      <c r="G43" s="134">
        <f>Overallresults!$E$17</f>
        <v>3</v>
      </c>
      <c r="H43" s="14"/>
      <c r="I43" s="14"/>
      <c r="J43" s="22"/>
      <c r="K43" s="19">
        <f t="shared" si="14"/>
      </c>
      <c r="L43" s="19">
        <f t="shared" si="14"/>
      </c>
      <c r="M43" s="19">
        <f t="shared" si="14"/>
      </c>
      <c r="N43" s="19">
        <f t="shared" si="14"/>
        <v>3</v>
      </c>
      <c r="O43" s="19">
        <f t="shared" si="14"/>
      </c>
      <c r="P43" s="19">
        <f t="shared" si="14"/>
      </c>
      <c r="Q43" s="19">
        <f t="shared" si="14"/>
      </c>
      <c r="R43" s="19">
        <f t="shared" si="15"/>
      </c>
      <c r="S43" s="19"/>
      <c r="T43" s="14"/>
      <c r="W43" s="120"/>
      <c r="X43" s="120"/>
      <c r="Y43" s="120"/>
      <c r="Z43" s="123"/>
      <c r="AA43" s="120"/>
      <c r="AB43" s="120"/>
      <c r="AC43" s="120"/>
      <c r="AD43" s="120"/>
      <c r="AE43" s="123"/>
    </row>
    <row r="44" spans="1:31" ht="15">
      <c r="A44" s="20" t="s">
        <v>662</v>
      </c>
      <c r="B44" s="93" t="s">
        <v>22</v>
      </c>
      <c r="C44" s="21" t="str">
        <f t="shared" si="12"/>
        <v>Keeley Whitlock</v>
      </c>
      <c r="D44" s="30">
        <f t="shared" si="13"/>
        <v>0</v>
      </c>
      <c r="E44" s="21" t="str">
        <f t="shared" si="1"/>
        <v>Suffolk</v>
      </c>
      <c r="F44" s="128">
        <v>29.2</v>
      </c>
      <c r="G44" s="134">
        <f>Overallresults!$E$18</f>
        <v>2</v>
      </c>
      <c r="H44" s="14"/>
      <c r="I44" s="14"/>
      <c r="J44" s="22"/>
      <c r="K44" s="19">
        <f t="shared" si="14"/>
      </c>
      <c r="L44" s="19">
        <f t="shared" si="14"/>
      </c>
      <c r="M44" s="19">
        <f t="shared" si="14"/>
      </c>
      <c r="N44" s="19">
        <f t="shared" si="14"/>
      </c>
      <c r="O44" s="19">
        <f t="shared" si="14"/>
      </c>
      <c r="P44" s="19">
        <f t="shared" si="14"/>
        <v>2</v>
      </c>
      <c r="Q44" s="19">
        <f t="shared" si="14"/>
      </c>
      <c r="R44" s="19">
        <f t="shared" si="15"/>
      </c>
      <c r="S44" s="19"/>
      <c r="T44" s="14"/>
      <c r="W44" s="2"/>
      <c r="X44" s="2"/>
      <c r="Y44" s="2"/>
      <c r="Z44" s="104"/>
      <c r="AA44" s="2"/>
      <c r="AB44" s="2"/>
      <c r="AC44" s="2"/>
      <c r="AD44" s="2"/>
      <c r="AE44" s="104"/>
    </row>
    <row r="45" spans="1:31" ht="15">
      <c r="A45" s="20"/>
      <c r="B45" s="93" t="s">
        <v>23</v>
      </c>
      <c r="C45" s="21">
        <f t="shared" si="12"/>
      </c>
      <c r="D45" s="30">
        <f t="shared" si="13"/>
      </c>
      <c r="E45" s="21">
        <f t="shared" si="1"/>
      </c>
      <c r="F45" s="128" t="s">
        <v>147</v>
      </c>
      <c r="G45" s="134">
        <f>Overallresults!$E$19</f>
        <v>1</v>
      </c>
      <c r="H45" s="14"/>
      <c r="I45" s="14"/>
      <c r="J45" s="22"/>
      <c r="K45" s="19">
        <f t="shared" si="14"/>
      </c>
      <c r="L45" s="19">
        <f t="shared" si="14"/>
      </c>
      <c r="M45" s="19">
        <f t="shared" si="14"/>
      </c>
      <c r="N45" s="19">
        <f t="shared" si="14"/>
      </c>
      <c r="O45" s="19">
        <f t="shared" si="14"/>
      </c>
      <c r="P45" s="19">
        <f t="shared" si="14"/>
      </c>
      <c r="Q45" s="19">
        <f t="shared" si="14"/>
      </c>
      <c r="R45" s="19">
        <f t="shared" si="15"/>
      </c>
      <c r="S45" s="19"/>
      <c r="T45" s="14"/>
      <c r="W45" s="127"/>
      <c r="X45" s="127"/>
      <c r="Y45" s="121"/>
      <c r="Z45" s="104"/>
      <c r="AA45" s="120"/>
      <c r="AB45" s="127"/>
      <c r="AC45" s="121"/>
      <c r="AD45" s="121"/>
      <c r="AE45" s="104"/>
    </row>
    <row r="46" spans="1:31" ht="15">
      <c r="A46" s="20"/>
      <c r="B46" s="93" t="s">
        <v>24</v>
      </c>
      <c r="C46" s="21">
        <f t="shared" si="12"/>
      </c>
      <c r="D46" s="30">
        <f t="shared" si="13"/>
      </c>
      <c r="E46" s="21">
        <f t="shared" si="1"/>
      </c>
      <c r="F46" s="128" t="s">
        <v>147</v>
      </c>
      <c r="G46" s="134">
        <f>Overallresults!$E$20</f>
        <v>0</v>
      </c>
      <c r="H46" s="14"/>
      <c r="I46" s="14" t="e">
        <f>IF(OR(F46="",F46-VLOOKUP($A39,AWstandards,12,FALSE)&gt;0),0,INT(VLOOKUP($A39,AWstandards,11,FALSE)*(VLOOKUP($A39,AWstandards,12,FALSE)-F46)^VLOOKUP($A39,AWstandards,13,FALSE)+0.5))</f>
        <v>#VALUE!</v>
      </c>
      <c r="J46" s="22"/>
      <c r="K46" s="19">
        <f t="shared" si="14"/>
      </c>
      <c r="L46" s="19">
        <f t="shared" si="14"/>
      </c>
      <c r="M46" s="19">
        <f t="shared" si="14"/>
      </c>
      <c r="N46" s="19">
        <f t="shared" si="14"/>
      </c>
      <c r="O46" s="19">
        <f t="shared" si="14"/>
      </c>
      <c r="P46" s="19">
        <f t="shared" si="14"/>
      </c>
      <c r="Q46" s="19">
        <f t="shared" si="14"/>
      </c>
      <c r="R46" s="19">
        <f t="shared" si="15"/>
      </c>
      <c r="S46" s="19"/>
      <c r="T46" s="14"/>
      <c r="W46" s="120"/>
      <c r="X46" s="120"/>
      <c r="Y46" s="120"/>
      <c r="Z46" s="124"/>
      <c r="AA46" s="120"/>
      <c r="AB46" s="120"/>
      <c r="AC46" s="120"/>
      <c r="AD46" s="120"/>
      <c r="AE46" s="160"/>
    </row>
    <row r="47" spans="1:31" ht="15">
      <c r="A47" s="20"/>
      <c r="B47" s="93" t="s">
        <v>25</v>
      </c>
      <c r="C47" s="21">
        <f t="shared" si="12"/>
      </c>
      <c r="D47" s="30">
        <f t="shared" si="13"/>
      </c>
      <c r="E47" s="21">
        <f t="shared" si="1"/>
      </c>
      <c r="F47" s="128" t="s">
        <v>147</v>
      </c>
      <c r="G47" s="134">
        <f>Overallresults!$E$21</f>
        <v>0</v>
      </c>
      <c r="H47" s="14"/>
      <c r="I47" s="14" t="e">
        <f>IF(OR(F47="",F47-VLOOKUP($A39,AWstandards,12,FALSE)&gt;0),0,INT(VLOOKUP($A39,AWstandards,11,FALSE)*(VLOOKUP($A39,AWstandards,12,FALSE)-F47)^VLOOKUP($A39,AWstandards,13,FALSE)+0.5))</f>
        <v>#VALUE!</v>
      </c>
      <c r="J47" s="22"/>
      <c r="K47" s="19">
        <f t="shared" si="14"/>
      </c>
      <c r="L47" s="19">
        <f t="shared" si="14"/>
      </c>
      <c r="M47" s="19">
        <f t="shared" si="14"/>
      </c>
      <c r="N47" s="19">
        <f t="shared" si="14"/>
      </c>
      <c r="O47" s="19">
        <f t="shared" si="14"/>
      </c>
      <c r="P47" s="19">
        <f t="shared" si="14"/>
      </c>
      <c r="Q47" s="19">
        <f t="shared" si="14"/>
      </c>
      <c r="R47" s="19">
        <f t="shared" si="15"/>
      </c>
      <c r="S47" s="19">
        <f>SUM(Decsheets!$W$5:$W$12)-(SUM(K40:Q47))</f>
        <v>1</v>
      </c>
      <c r="T47" s="14"/>
      <c r="W47" s="120"/>
      <c r="X47" s="120"/>
      <c r="Y47" s="120"/>
      <c r="Z47" s="124"/>
      <c r="AA47" s="120"/>
      <c r="AB47" s="120"/>
      <c r="AC47" s="120"/>
      <c r="AD47" s="120"/>
      <c r="AE47" s="160"/>
    </row>
    <row r="48" spans="1:31" ht="15">
      <c r="A48" s="17">
        <v>400</v>
      </c>
      <c r="B48" s="92"/>
      <c r="C48" s="25" t="s">
        <v>96</v>
      </c>
      <c r="D48" s="25"/>
      <c r="E48" s="26"/>
      <c r="F48" s="210" t="s">
        <v>147</v>
      </c>
      <c r="G48" s="131"/>
      <c r="H48" s="14"/>
      <c r="I48" s="14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4" t="s">
        <v>36</v>
      </c>
      <c r="W48" s="120"/>
      <c r="X48" s="120"/>
      <c r="Y48" s="120"/>
      <c r="Z48" s="124"/>
      <c r="AA48" s="120"/>
      <c r="AB48" s="120"/>
      <c r="AC48" s="120"/>
      <c r="AD48" s="120"/>
      <c r="AE48" s="160"/>
    </row>
    <row r="49" spans="1:31" ht="15">
      <c r="A49" s="7" t="s">
        <v>270</v>
      </c>
      <c r="B49" s="93">
        <v>1</v>
      </c>
      <c r="C49" s="21" t="str">
        <f aca="true" t="shared" si="16" ref="C49:C56">IF(A49="","",VLOOKUP($A$48,IF(LEN(A49)=2,SWB,SWA),VLOOKUP(LEFT(A49,1),club,6,FALSE),FALSE))</f>
        <v>Lauren Rule</v>
      </c>
      <c r="D49" s="21">
        <f aca="true" t="shared" si="17" ref="D49:D56">IF(A49="","",VLOOKUP($A$48,IF(LEN(A49)=2,SWB,SWA),VLOOKUP(LEFT(A49,1),club,7,FALSE),FALSE))</f>
        <v>0</v>
      </c>
      <c r="E49" s="21" t="str">
        <f t="shared" si="1"/>
        <v>Hertfordshire</v>
      </c>
      <c r="F49" s="128">
        <v>58.2</v>
      </c>
      <c r="G49" s="134">
        <f>Overallresults!$D$14</f>
        <v>12</v>
      </c>
      <c r="H49" s="14"/>
      <c r="I49" s="14" t="e">
        <f>IF(OR(F49="",F49-VLOOKUP($A48,AWstandards,12,FALSE)&gt;0),0,INT(VLOOKUP($A48,AWstandards,11,FALSE)*(VLOOKUP($A48,AWstandards,12,FALSE)-F49)^VLOOKUP($A48,AWstandards,13,FALSE)+0.5))</f>
        <v>#NAME?</v>
      </c>
      <c r="J49" s="22"/>
      <c r="K49" s="19">
        <f aca="true" t="shared" si="18" ref="K49:Q56">IF($A49="","",IF(LEFT($A49,1)=K$12,$G49,""))</f>
      </c>
      <c r="L49" s="19">
        <f t="shared" si="18"/>
      </c>
      <c r="M49" s="19">
        <f t="shared" si="18"/>
        <v>12</v>
      </c>
      <c r="N49" s="19">
        <f t="shared" si="18"/>
      </c>
      <c r="O49" s="19">
        <f t="shared" si="18"/>
      </c>
      <c r="P49" s="19">
        <f t="shared" si="18"/>
      </c>
      <c r="Q49" s="19">
        <f t="shared" si="18"/>
      </c>
      <c r="R49" s="19">
        <f aca="true" t="shared" si="19" ref="R49:R56">IF($A49="","",IF(LEFT($A49,1)=R$11,$G49,""))</f>
      </c>
      <c r="S49" s="19"/>
      <c r="T49" s="14"/>
      <c r="W49" s="120"/>
      <c r="X49" s="120"/>
      <c r="Y49" s="120"/>
      <c r="Z49" s="124"/>
      <c r="AA49" s="120"/>
      <c r="AB49" s="120"/>
      <c r="AC49" s="120"/>
      <c r="AD49" s="120"/>
      <c r="AE49" s="160"/>
    </row>
    <row r="50" spans="1:31" ht="15">
      <c r="A50" s="7" t="s">
        <v>157</v>
      </c>
      <c r="B50" s="93">
        <v>2</v>
      </c>
      <c r="C50" s="21" t="str">
        <f t="shared" si="16"/>
        <v>Shannon Flockhart</v>
      </c>
      <c r="D50" s="21">
        <f t="shared" si="17"/>
        <v>0</v>
      </c>
      <c r="E50" s="21" t="str">
        <f t="shared" si="1"/>
        <v>Cambridgeshire</v>
      </c>
      <c r="F50" s="128">
        <v>59.8</v>
      </c>
      <c r="G50" s="134">
        <f>Overallresults!$D$15</f>
        <v>10</v>
      </c>
      <c r="H50" s="14"/>
      <c r="I50" s="14" t="e">
        <f>IF(OR(F50="",F50-VLOOKUP($A48,AWstandards,12,FALSE)&gt;0),0,INT(VLOOKUP($A48,AWstandards,11,FALSE)*(VLOOKUP($A48,AWstandards,12,FALSE)-F50)^VLOOKUP($A48,AWstandards,13,FALSE)+0.5))</f>
        <v>#NAME?</v>
      </c>
      <c r="J50" s="22"/>
      <c r="K50" s="19">
        <f t="shared" si="18"/>
      </c>
      <c r="L50" s="19">
        <f t="shared" si="18"/>
        <v>10</v>
      </c>
      <c r="M50" s="19">
        <f t="shared" si="18"/>
      </c>
      <c r="N50" s="19">
        <f t="shared" si="18"/>
      </c>
      <c r="O50" s="19">
        <f t="shared" si="18"/>
      </c>
      <c r="P50" s="19">
        <f t="shared" si="18"/>
      </c>
      <c r="Q50" s="19">
        <f t="shared" si="18"/>
      </c>
      <c r="R50" s="19">
        <f t="shared" si="19"/>
      </c>
      <c r="S50" s="19"/>
      <c r="T50" s="14"/>
      <c r="W50" s="120"/>
      <c r="X50" s="120"/>
      <c r="Y50" s="120"/>
      <c r="Z50" s="124"/>
      <c r="AA50" s="120"/>
      <c r="AB50" s="120"/>
      <c r="AC50" s="120"/>
      <c r="AD50" s="120"/>
      <c r="AE50" s="160"/>
    </row>
    <row r="51" spans="1:31" ht="15">
      <c r="A51" s="7" t="s">
        <v>155</v>
      </c>
      <c r="B51" s="93">
        <v>3</v>
      </c>
      <c r="C51" s="21" t="str">
        <f t="shared" si="16"/>
        <v>Krystle Balogun</v>
      </c>
      <c r="D51" s="21">
        <f t="shared" si="17"/>
        <v>0</v>
      </c>
      <c r="E51" s="21" t="str">
        <f t="shared" si="1"/>
        <v>Essex</v>
      </c>
      <c r="F51" s="128">
        <v>60.9</v>
      </c>
      <c r="G51" s="134">
        <f>Overallresults!$D$16</f>
        <v>8</v>
      </c>
      <c r="H51" s="14"/>
      <c r="I51" s="14" t="e">
        <f>IF(OR(F51="",F51-VLOOKUP($A48,AWstandards,12,FALSE)&gt;0),0,INT(VLOOKUP($A48,AWstandards,11,FALSE)*(VLOOKUP($A48,AWstandards,12,FALSE)-F51)^VLOOKUP($A48,AWstandards,13,FALSE)+0.5))</f>
        <v>#NAME?</v>
      </c>
      <c r="J51" s="22"/>
      <c r="K51" s="19">
        <f t="shared" si="18"/>
      </c>
      <c r="L51" s="19">
        <f t="shared" si="18"/>
      </c>
      <c r="M51" s="19">
        <f t="shared" si="18"/>
      </c>
      <c r="N51" s="19">
        <f t="shared" si="18"/>
        <v>8</v>
      </c>
      <c r="O51" s="19">
        <f t="shared" si="18"/>
      </c>
      <c r="P51" s="19">
        <f t="shared" si="18"/>
      </c>
      <c r="Q51" s="19">
        <f t="shared" si="18"/>
      </c>
      <c r="R51" s="19">
        <f t="shared" si="19"/>
      </c>
      <c r="S51" s="19"/>
      <c r="T51" s="14"/>
      <c r="W51" s="120"/>
      <c r="X51" s="120"/>
      <c r="Y51" s="120"/>
      <c r="Z51" s="124"/>
      <c r="AA51" s="120"/>
      <c r="AB51" s="120"/>
      <c r="AC51" s="120"/>
      <c r="AD51" s="120"/>
      <c r="AE51" s="160"/>
    </row>
    <row r="52" spans="1:31" ht="15">
      <c r="A52" s="7" t="s">
        <v>269</v>
      </c>
      <c r="B52" s="93" t="s">
        <v>21</v>
      </c>
      <c r="C52" s="21" t="str">
        <f t="shared" si="16"/>
        <v>Katie Goldsmith</v>
      </c>
      <c r="D52" s="21">
        <f t="shared" si="17"/>
        <v>0</v>
      </c>
      <c r="E52" s="21" t="str">
        <f t="shared" si="1"/>
        <v>Norfolk</v>
      </c>
      <c r="F52" s="128">
        <v>62.3</v>
      </c>
      <c r="G52" s="134">
        <f>Overallresults!$D$17</f>
        <v>6</v>
      </c>
      <c r="H52" s="14"/>
      <c r="I52" s="14"/>
      <c r="J52" s="22"/>
      <c r="K52" s="19">
        <f t="shared" si="18"/>
      </c>
      <c r="L52" s="19">
        <f t="shared" si="18"/>
      </c>
      <c r="M52" s="19">
        <f t="shared" si="18"/>
      </c>
      <c r="N52" s="19">
        <f t="shared" si="18"/>
      </c>
      <c r="O52" s="19">
        <f t="shared" si="18"/>
        <v>6</v>
      </c>
      <c r="P52" s="19">
        <f t="shared" si="18"/>
      </c>
      <c r="Q52" s="19">
        <f t="shared" si="18"/>
      </c>
      <c r="R52" s="19">
        <f t="shared" si="19"/>
      </c>
      <c r="S52" s="19"/>
      <c r="T52" s="14"/>
      <c r="W52" s="120"/>
      <c r="X52" s="120"/>
      <c r="Y52" s="120"/>
      <c r="Z52" s="124"/>
      <c r="AA52" s="120"/>
      <c r="AB52" s="120"/>
      <c r="AC52" s="120"/>
      <c r="AD52" s="120"/>
      <c r="AE52" s="160"/>
    </row>
    <row r="53" spans="1:31" ht="15">
      <c r="A53" s="7" t="s">
        <v>214</v>
      </c>
      <c r="B53" s="93" t="s">
        <v>22</v>
      </c>
      <c r="C53" s="21" t="str">
        <f t="shared" si="16"/>
        <v>Frankie Riley</v>
      </c>
      <c r="D53" s="21">
        <f t="shared" si="17"/>
        <v>0</v>
      </c>
      <c r="E53" s="21" t="str">
        <f t="shared" si="1"/>
        <v>Bedfordshire</v>
      </c>
      <c r="F53" s="128">
        <v>63.3</v>
      </c>
      <c r="G53" s="134">
        <f>Overallresults!$D$18</f>
        <v>5</v>
      </c>
      <c r="H53" s="14"/>
      <c r="I53" s="14"/>
      <c r="J53" s="22"/>
      <c r="K53" s="19">
        <f t="shared" si="18"/>
        <v>5</v>
      </c>
      <c r="L53" s="19">
        <f t="shared" si="18"/>
      </c>
      <c r="M53" s="19">
        <f t="shared" si="18"/>
      </c>
      <c r="N53" s="19">
        <f t="shared" si="18"/>
      </c>
      <c r="O53" s="19">
        <f t="shared" si="18"/>
      </c>
      <c r="P53" s="19">
        <f t="shared" si="18"/>
      </c>
      <c r="Q53" s="19">
        <f t="shared" si="18"/>
      </c>
      <c r="R53" s="19">
        <f t="shared" si="19"/>
      </c>
      <c r="S53" s="19"/>
      <c r="T53" s="14"/>
      <c r="W53" s="120"/>
      <c r="X53" s="120"/>
      <c r="Y53" s="120"/>
      <c r="Z53" s="124"/>
      <c r="AA53" s="120"/>
      <c r="AB53" s="120"/>
      <c r="AC53" s="120"/>
      <c r="AD53" s="120"/>
      <c r="AE53" s="160"/>
    </row>
    <row r="54" spans="1:31" ht="15">
      <c r="A54" s="7" t="s">
        <v>267</v>
      </c>
      <c r="B54" s="93" t="s">
        <v>23</v>
      </c>
      <c r="C54" s="21" t="str">
        <f t="shared" si="16"/>
        <v>Chloe Godbold</v>
      </c>
      <c r="D54" s="21">
        <f t="shared" si="17"/>
        <v>0</v>
      </c>
      <c r="E54" s="21" t="str">
        <f t="shared" si="1"/>
        <v>Suffolk</v>
      </c>
      <c r="F54" s="128">
        <v>65.9</v>
      </c>
      <c r="G54" s="134">
        <f>Overallresults!$D$19</f>
        <v>4</v>
      </c>
      <c r="H54" s="14"/>
      <c r="I54" s="14"/>
      <c r="J54" s="22"/>
      <c r="K54" s="19">
        <f t="shared" si="18"/>
      </c>
      <c r="L54" s="19">
        <f t="shared" si="18"/>
      </c>
      <c r="M54" s="19">
        <f t="shared" si="18"/>
      </c>
      <c r="N54" s="19">
        <f t="shared" si="18"/>
      </c>
      <c r="O54" s="19">
        <f t="shared" si="18"/>
      </c>
      <c r="P54" s="19">
        <f t="shared" si="18"/>
        <v>4</v>
      </c>
      <c r="Q54" s="19">
        <f t="shared" si="18"/>
      </c>
      <c r="R54" s="19">
        <f t="shared" si="19"/>
      </c>
      <c r="S54" s="19"/>
      <c r="T54" s="14"/>
      <c r="W54" s="2"/>
      <c r="X54" s="2"/>
      <c r="Y54" s="2"/>
      <c r="Z54" s="159"/>
      <c r="AA54" s="2"/>
      <c r="AB54" s="2"/>
      <c r="AC54" s="2"/>
      <c r="AD54" s="2"/>
      <c r="AE54" s="161"/>
    </row>
    <row r="55" spans="1:31" ht="15">
      <c r="A55" s="20"/>
      <c r="B55" s="93" t="s">
        <v>24</v>
      </c>
      <c r="C55" s="21">
        <f t="shared" si="16"/>
      </c>
      <c r="D55" s="21">
        <f t="shared" si="17"/>
      </c>
      <c r="E55" s="21">
        <f t="shared" si="1"/>
      </c>
      <c r="F55" s="128" t="s">
        <v>147</v>
      </c>
      <c r="G55" s="134">
        <f>Overallresults!$D$20</f>
        <v>0</v>
      </c>
      <c r="H55" s="14"/>
      <c r="I55" s="14" t="e">
        <f>IF(OR(F55="",F55-VLOOKUP(#REF!,AWstandards,12,FALSE)&gt;0),0,INT(VLOOKUP(#REF!,AWstandards,11,FALSE)*(VLOOKUP(#REF!,AWstandards,12,FALSE)-F55)^VLOOKUP(#REF!,AWstandards,13,FALSE)+0.5))</f>
        <v>#VALUE!</v>
      </c>
      <c r="J55" s="22"/>
      <c r="K55" s="19">
        <f t="shared" si="18"/>
      </c>
      <c r="L55" s="19">
        <f t="shared" si="18"/>
      </c>
      <c r="M55" s="19">
        <f t="shared" si="18"/>
      </c>
      <c r="N55" s="19">
        <f t="shared" si="18"/>
      </c>
      <c r="O55" s="19">
        <f t="shared" si="18"/>
      </c>
      <c r="P55" s="19">
        <f t="shared" si="18"/>
      </c>
      <c r="Q55" s="19">
        <f t="shared" si="18"/>
      </c>
      <c r="R55" s="19">
        <f t="shared" si="19"/>
      </c>
      <c r="S55" s="19"/>
      <c r="T55" s="14"/>
      <c r="W55" s="135"/>
      <c r="X55" s="135"/>
      <c r="Y55" s="142"/>
      <c r="Z55" s="159"/>
      <c r="AA55" s="2"/>
      <c r="AB55" s="135"/>
      <c r="AC55" s="142"/>
      <c r="AD55" s="142"/>
      <c r="AE55" s="161"/>
    </row>
    <row r="56" spans="1:31" ht="15">
      <c r="A56" s="20"/>
      <c r="B56" s="93" t="s">
        <v>25</v>
      </c>
      <c r="C56" s="21">
        <f t="shared" si="16"/>
      </c>
      <c r="D56" s="21">
        <f t="shared" si="17"/>
      </c>
      <c r="E56" s="21">
        <f t="shared" si="1"/>
      </c>
      <c r="F56" s="128" t="s">
        <v>147</v>
      </c>
      <c r="G56" s="134">
        <f>Overallresults!$D$21</f>
        <v>0</v>
      </c>
      <c r="H56" s="14"/>
      <c r="I56" s="14" t="e">
        <f>IF(OR(F56="",F56-VLOOKUP(#REF!,AWstandards,12,FALSE)&gt;0),0,INT(VLOOKUP(#REF!,AWstandards,11,FALSE)*(VLOOKUP(#REF!,AWstandards,12,FALSE)-F56)^VLOOKUP(#REF!,AWstandards,13,FALSE)+0.5))</f>
        <v>#VALUE!</v>
      </c>
      <c r="J56" s="22"/>
      <c r="K56" s="19">
        <f t="shared" si="18"/>
      </c>
      <c r="L56" s="19">
        <f t="shared" si="18"/>
      </c>
      <c r="M56" s="19">
        <f t="shared" si="18"/>
      </c>
      <c r="N56" s="19">
        <f t="shared" si="18"/>
      </c>
      <c r="O56" s="19">
        <f t="shared" si="18"/>
      </c>
      <c r="P56" s="19">
        <f t="shared" si="18"/>
      </c>
      <c r="Q56" s="19">
        <f t="shared" si="18"/>
      </c>
      <c r="R56" s="19">
        <f t="shared" si="19"/>
      </c>
      <c r="S56" s="19">
        <f>SUM(Decsheets!$V$5:$V$12)-(SUM(K49:Q56))</f>
        <v>0</v>
      </c>
      <c r="T56" s="14"/>
      <c r="W56" s="2"/>
      <c r="X56" s="2"/>
      <c r="Y56" s="2"/>
      <c r="Z56" s="162"/>
      <c r="AA56" s="2"/>
      <c r="AB56" s="2"/>
      <c r="AC56" s="2"/>
      <c r="AD56" s="2"/>
      <c r="AE56" s="161"/>
    </row>
    <row r="57" spans="1:31" ht="15">
      <c r="A57" s="17">
        <v>400</v>
      </c>
      <c r="B57" s="92"/>
      <c r="C57" s="25" t="s">
        <v>97</v>
      </c>
      <c r="D57" s="25"/>
      <c r="E57" s="26"/>
      <c r="F57" s="151" t="s">
        <v>147</v>
      </c>
      <c r="G57" s="131"/>
      <c r="H57" s="14"/>
      <c r="I57" s="14"/>
      <c r="J57" s="14"/>
      <c r="K57" s="19"/>
      <c r="L57" s="19"/>
      <c r="M57" s="19"/>
      <c r="N57" s="19"/>
      <c r="O57" s="19"/>
      <c r="P57" s="19"/>
      <c r="Q57" s="19"/>
      <c r="R57" s="19"/>
      <c r="S57" s="19"/>
      <c r="T57" s="14" t="s">
        <v>78</v>
      </c>
      <c r="W57" s="2"/>
      <c r="X57" s="2"/>
      <c r="Y57" s="2"/>
      <c r="Z57" s="162"/>
      <c r="AA57" s="2"/>
      <c r="AB57" s="2"/>
      <c r="AC57" s="2"/>
      <c r="AD57" s="2"/>
      <c r="AE57" s="161"/>
    </row>
    <row r="58" spans="1:31" ht="15">
      <c r="A58" s="20" t="s">
        <v>663</v>
      </c>
      <c r="B58" s="93">
        <v>1</v>
      </c>
      <c r="C58" s="21" t="str">
        <f aca="true" t="shared" si="20" ref="C58:C65">IF(A58="","",VLOOKUP($A$57,IF(LEN(A58)=2,SWB,SWA),VLOOKUP(LEFT(A58,1),club,6,FALSE),FALSE))</f>
        <v>Georgie Bowett</v>
      </c>
      <c r="D58" s="30">
        <f aca="true" t="shared" si="21" ref="D58:D65">IF(A58="","",VLOOKUP($A$57,IF(LEN(A58)=2,SWB,SWA),VLOOKUP(LEFT(A58,1),club,7,FALSE),FALSE))</f>
        <v>0</v>
      </c>
      <c r="E58" s="21" t="str">
        <f aca="true" t="shared" si="22" ref="E58:E65">IF(A58="","",VLOOKUP(LEFT(A58,1),club,2,FALSE))</f>
        <v>Norfolk</v>
      </c>
      <c r="F58" s="128">
        <v>61.9</v>
      </c>
      <c r="G58" s="134">
        <f>Overallresults!$E$14</f>
        <v>8</v>
      </c>
      <c r="H58" s="14"/>
      <c r="I58" s="14" t="e">
        <f>IF(OR(F58="",F58-VLOOKUP($A57,AWstandards,12,FALSE)&gt;0),0,INT(VLOOKUP($A57,AWstandards,11,FALSE)*(VLOOKUP($A57,AWstandards,12,FALSE)-F58)^VLOOKUP($A57,AWstandards,13,FALSE)+0.5))</f>
        <v>#NAME?</v>
      </c>
      <c r="J58" s="22"/>
      <c r="K58" s="19">
        <f aca="true" t="shared" si="23" ref="K58:Q65">IF($A58="","",IF(LEFT($A58,1)=K$12,$G58,""))</f>
      </c>
      <c r="L58" s="19">
        <f t="shared" si="23"/>
      </c>
      <c r="M58" s="19">
        <f t="shared" si="23"/>
      </c>
      <c r="N58" s="19">
        <f t="shared" si="23"/>
      </c>
      <c r="O58" s="19">
        <f t="shared" si="23"/>
        <v>8</v>
      </c>
      <c r="P58" s="19">
        <f t="shared" si="23"/>
      </c>
      <c r="Q58" s="19">
        <f t="shared" si="23"/>
      </c>
      <c r="R58" s="19">
        <f aca="true" t="shared" si="24" ref="R58:R65">IF($A58="","",IF(LEFT($A58,1)=R$11,$G58,""))</f>
      </c>
      <c r="S58" s="19"/>
      <c r="T58" s="14"/>
      <c r="W58" s="2"/>
      <c r="X58" s="2"/>
      <c r="Y58" s="2"/>
      <c r="Z58" s="162"/>
      <c r="AA58" s="2"/>
      <c r="AB58" s="2"/>
      <c r="AC58" s="2"/>
      <c r="AD58" s="2"/>
      <c r="AE58" s="161"/>
    </row>
    <row r="59" spans="1:31" ht="15">
      <c r="A59" s="20" t="s">
        <v>661</v>
      </c>
      <c r="B59" s="93">
        <v>2</v>
      </c>
      <c r="C59" s="21" t="str">
        <f t="shared" si="20"/>
        <v>Finlay Marriott</v>
      </c>
      <c r="D59" s="21">
        <f t="shared" si="21"/>
        <v>0</v>
      </c>
      <c r="E59" s="21" t="str">
        <f t="shared" si="22"/>
        <v>Cambridgeshire</v>
      </c>
      <c r="F59" s="128">
        <v>63.8</v>
      </c>
      <c r="G59" s="134">
        <f>Overallresults!$E$15</f>
        <v>6</v>
      </c>
      <c r="H59" s="14"/>
      <c r="I59" s="14" t="e">
        <f>IF(OR(F59="",F59-VLOOKUP($A57,AWstandards,12,FALSE)&gt;0),0,INT(VLOOKUP($A57,AWstandards,11,FALSE)*(VLOOKUP($A57,AWstandards,12,FALSE)-F59)^VLOOKUP($A57,AWstandards,13,FALSE)+0.5))</f>
        <v>#NAME?</v>
      </c>
      <c r="J59" s="22"/>
      <c r="K59" s="19">
        <f t="shared" si="23"/>
      </c>
      <c r="L59" s="19">
        <f t="shared" si="23"/>
        <v>6</v>
      </c>
      <c r="M59" s="19">
        <f t="shared" si="23"/>
      </c>
      <c r="N59" s="19">
        <f t="shared" si="23"/>
      </c>
      <c r="O59" s="19">
        <f t="shared" si="23"/>
      </c>
      <c r="P59" s="19">
        <f t="shared" si="23"/>
      </c>
      <c r="Q59" s="19">
        <f t="shared" si="23"/>
      </c>
      <c r="R59" s="19">
        <f t="shared" si="24"/>
      </c>
      <c r="S59" s="19"/>
      <c r="T59" s="14"/>
      <c r="W59" s="2"/>
      <c r="X59" s="2"/>
      <c r="Y59" s="2"/>
      <c r="Z59" s="162"/>
      <c r="AA59" s="2"/>
      <c r="AB59" s="2"/>
      <c r="AC59" s="2"/>
      <c r="AD59" s="2"/>
      <c r="AE59" s="161"/>
    </row>
    <row r="60" spans="1:31" ht="15">
      <c r="A60" s="20" t="s">
        <v>659</v>
      </c>
      <c r="B60" s="93">
        <v>3</v>
      </c>
      <c r="C60" s="21" t="str">
        <f t="shared" si="20"/>
        <v>Lottie Hinson</v>
      </c>
      <c r="D60" s="21">
        <f t="shared" si="21"/>
        <v>0</v>
      </c>
      <c r="E60" s="21" t="str">
        <f t="shared" si="22"/>
        <v>Essex</v>
      </c>
      <c r="F60" s="128">
        <v>64.1</v>
      </c>
      <c r="G60" s="134">
        <f>Overallresults!$E$16</f>
        <v>4</v>
      </c>
      <c r="H60" s="14"/>
      <c r="I60" s="14" t="e">
        <f>IF(OR(F60="",F60-VLOOKUP($A57,AWstandards,12,FALSE)&gt;0),0,INT(VLOOKUP($A57,AWstandards,11,FALSE)*(VLOOKUP($A57,AWstandards,12,FALSE)-F60)^VLOOKUP($A57,AWstandards,13,FALSE)+0.5))</f>
        <v>#NAME?</v>
      </c>
      <c r="J60" s="22"/>
      <c r="K60" s="19">
        <f t="shared" si="23"/>
      </c>
      <c r="L60" s="19">
        <f t="shared" si="23"/>
      </c>
      <c r="M60" s="19">
        <f t="shared" si="23"/>
      </c>
      <c r="N60" s="19">
        <f t="shared" si="23"/>
        <v>4</v>
      </c>
      <c r="O60" s="19">
        <f t="shared" si="23"/>
      </c>
      <c r="P60" s="19">
        <f t="shared" si="23"/>
      </c>
      <c r="Q60" s="19">
        <f t="shared" si="23"/>
      </c>
      <c r="R60" s="19">
        <f t="shared" si="24"/>
      </c>
      <c r="S60" s="19"/>
      <c r="T60" s="14"/>
      <c r="W60" s="2"/>
      <c r="X60" s="2"/>
      <c r="Y60" s="2"/>
      <c r="Z60" s="162"/>
      <c r="AA60" s="2"/>
      <c r="AB60" s="2"/>
      <c r="AC60" s="2"/>
      <c r="AD60" s="2"/>
      <c r="AE60" s="161"/>
    </row>
    <row r="61" spans="1:31" ht="15">
      <c r="A61" s="20" t="s">
        <v>662</v>
      </c>
      <c r="B61" s="93" t="s">
        <v>21</v>
      </c>
      <c r="C61" s="21" t="str">
        <f t="shared" si="20"/>
        <v>Katie Margarson</v>
      </c>
      <c r="D61" s="21">
        <f t="shared" si="21"/>
        <v>0</v>
      </c>
      <c r="E61" s="21" t="str">
        <f t="shared" si="22"/>
        <v>Suffolk</v>
      </c>
      <c r="F61" s="128">
        <v>65.4</v>
      </c>
      <c r="G61" s="134">
        <f>Overallresults!$E$17</f>
        <v>3</v>
      </c>
      <c r="H61" s="14"/>
      <c r="I61" s="14"/>
      <c r="J61" s="22"/>
      <c r="K61" s="19">
        <f t="shared" si="23"/>
      </c>
      <c r="L61" s="19">
        <f t="shared" si="23"/>
      </c>
      <c r="M61" s="19">
        <f t="shared" si="23"/>
      </c>
      <c r="N61" s="19">
        <f t="shared" si="23"/>
      </c>
      <c r="O61" s="19">
        <f t="shared" si="23"/>
      </c>
      <c r="P61" s="19">
        <f t="shared" si="23"/>
        <v>3</v>
      </c>
      <c r="Q61" s="19">
        <f t="shared" si="23"/>
      </c>
      <c r="R61" s="19">
        <f t="shared" si="24"/>
      </c>
      <c r="S61" s="19"/>
      <c r="T61" s="14"/>
      <c r="W61" s="2"/>
      <c r="X61" s="2"/>
      <c r="Y61" s="2"/>
      <c r="Z61" s="162"/>
      <c r="AA61" s="2"/>
      <c r="AB61" s="2"/>
      <c r="AC61" s="2"/>
      <c r="AD61" s="2"/>
      <c r="AE61" s="161"/>
    </row>
    <row r="62" spans="1:31" ht="15">
      <c r="A62" s="20" t="s">
        <v>660</v>
      </c>
      <c r="B62" s="93" t="s">
        <v>22</v>
      </c>
      <c r="C62" s="21" t="str">
        <f t="shared" si="20"/>
        <v>Katie Saunders</v>
      </c>
      <c r="D62" s="21">
        <f t="shared" si="21"/>
        <v>0</v>
      </c>
      <c r="E62" s="21" t="str">
        <f t="shared" si="22"/>
        <v>Hertfordshire</v>
      </c>
      <c r="F62" s="128">
        <v>67.8</v>
      </c>
      <c r="G62" s="134">
        <f>Overallresults!$E$18</f>
        <v>2</v>
      </c>
      <c r="H62" s="14"/>
      <c r="I62" s="14"/>
      <c r="J62" s="22"/>
      <c r="K62" s="19">
        <f t="shared" si="23"/>
      </c>
      <c r="L62" s="19">
        <f t="shared" si="23"/>
      </c>
      <c r="M62" s="19">
        <f t="shared" si="23"/>
        <v>2</v>
      </c>
      <c r="N62" s="19">
        <f t="shared" si="23"/>
      </c>
      <c r="O62" s="19">
        <f t="shared" si="23"/>
      </c>
      <c r="P62" s="19">
        <f t="shared" si="23"/>
      </c>
      <c r="Q62" s="19">
        <f t="shared" si="23"/>
      </c>
      <c r="R62" s="19">
        <f t="shared" si="24"/>
      </c>
      <c r="S62" s="19"/>
      <c r="T62" s="14"/>
      <c r="W62" s="2"/>
      <c r="X62" s="2"/>
      <c r="Y62" s="2"/>
      <c r="Z62" s="162"/>
      <c r="AA62" s="2"/>
      <c r="AB62" s="2"/>
      <c r="AC62" s="2"/>
      <c r="AD62" s="2"/>
      <c r="AE62" s="161"/>
    </row>
    <row r="63" spans="1:31" ht="15">
      <c r="A63" s="20"/>
      <c r="B63" s="93" t="s">
        <v>23</v>
      </c>
      <c r="C63" s="21">
        <f t="shared" si="20"/>
      </c>
      <c r="D63" s="21">
        <f t="shared" si="21"/>
      </c>
      <c r="E63" s="21">
        <f t="shared" si="22"/>
      </c>
      <c r="F63" s="129" t="s">
        <v>147</v>
      </c>
      <c r="G63" s="134">
        <f>Overallresults!$E$19</f>
        <v>1</v>
      </c>
      <c r="H63" s="14"/>
      <c r="I63" s="14"/>
      <c r="J63" s="22"/>
      <c r="K63" s="19">
        <f t="shared" si="23"/>
      </c>
      <c r="L63" s="19">
        <f t="shared" si="23"/>
      </c>
      <c r="M63" s="19">
        <f t="shared" si="23"/>
      </c>
      <c r="N63" s="19">
        <f t="shared" si="23"/>
      </c>
      <c r="O63" s="19">
        <f t="shared" si="23"/>
      </c>
      <c r="P63" s="19">
        <f t="shared" si="23"/>
      </c>
      <c r="Q63" s="19">
        <f t="shared" si="23"/>
      </c>
      <c r="R63" s="19">
        <f t="shared" si="24"/>
      </c>
      <c r="S63" s="19"/>
      <c r="T63" s="14"/>
      <c r="W63" s="2"/>
      <c r="X63" s="2"/>
      <c r="Y63" s="2"/>
      <c r="Z63" s="162"/>
      <c r="AA63" s="2"/>
      <c r="AB63" s="2"/>
      <c r="AC63" s="2"/>
      <c r="AD63" s="2"/>
      <c r="AE63" s="161"/>
    </row>
    <row r="64" spans="1:31" ht="15">
      <c r="A64" s="20"/>
      <c r="B64" s="93" t="s">
        <v>24</v>
      </c>
      <c r="C64" s="21">
        <f t="shared" si="20"/>
      </c>
      <c r="D64" s="21">
        <f t="shared" si="21"/>
      </c>
      <c r="E64" s="21">
        <f t="shared" si="22"/>
      </c>
      <c r="F64" s="129" t="s">
        <v>147</v>
      </c>
      <c r="G64" s="134">
        <f>Overallresults!$E$20</f>
        <v>0</v>
      </c>
      <c r="H64" s="14"/>
      <c r="I64" s="14" t="e">
        <f>IF(OR(F64="",F64-VLOOKUP(#REF!,AWstandards,12,FALSE)&gt;0),0,INT(VLOOKUP(#REF!,AWstandards,11,FALSE)*(VLOOKUP(#REF!,AWstandards,12,FALSE)-F64)^VLOOKUP(#REF!,AWstandards,13,FALSE)+0.5))</f>
        <v>#VALUE!</v>
      </c>
      <c r="J64" s="22"/>
      <c r="K64" s="19">
        <f t="shared" si="23"/>
      </c>
      <c r="L64" s="19">
        <f t="shared" si="23"/>
      </c>
      <c r="M64" s="19">
        <f t="shared" si="23"/>
      </c>
      <c r="N64" s="19">
        <f t="shared" si="23"/>
      </c>
      <c r="O64" s="19">
        <f t="shared" si="23"/>
      </c>
      <c r="P64" s="19">
        <f t="shared" si="23"/>
      </c>
      <c r="Q64" s="19">
        <f t="shared" si="23"/>
      </c>
      <c r="R64" s="19">
        <f t="shared" si="24"/>
      </c>
      <c r="S64" s="19"/>
      <c r="T64" s="14"/>
      <c r="W64" s="2"/>
      <c r="X64" s="2"/>
      <c r="Y64" s="2"/>
      <c r="Z64" s="2"/>
      <c r="AA64" s="2"/>
      <c r="AB64" s="2"/>
      <c r="AC64" s="2"/>
      <c r="AD64" s="2"/>
      <c r="AE64" s="143"/>
    </row>
    <row r="65" spans="1:31" ht="15">
      <c r="A65" s="20"/>
      <c r="B65" s="93" t="s">
        <v>25</v>
      </c>
      <c r="C65" s="21">
        <f t="shared" si="20"/>
      </c>
      <c r="D65" s="21">
        <f t="shared" si="21"/>
      </c>
      <c r="E65" s="21">
        <f t="shared" si="22"/>
      </c>
      <c r="F65" s="129" t="s">
        <v>147</v>
      </c>
      <c r="G65" s="134">
        <f>Overallresults!$E$21</f>
        <v>0</v>
      </c>
      <c r="H65" s="14"/>
      <c r="I65" s="14" t="e">
        <f>IF(OR(F65="",F65-VLOOKUP(#REF!,AWstandards,12,FALSE)&gt;0),0,INT(VLOOKUP(#REF!,AWstandards,11,FALSE)*(VLOOKUP(#REF!,AWstandards,12,FALSE)-F65)^VLOOKUP(#REF!,AWstandards,13,FALSE)+0.5))</f>
        <v>#VALUE!</v>
      </c>
      <c r="J65" s="22"/>
      <c r="K65" s="19">
        <f t="shared" si="23"/>
      </c>
      <c r="L65" s="19">
        <f t="shared" si="23"/>
      </c>
      <c r="M65" s="19">
        <f t="shared" si="23"/>
      </c>
      <c r="N65" s="19">
        <f t="shared" si="23"/>
      </c>
      <c r="O65" s="19">
        <f t="shared" si="23"/>
      </c>
      <c r="P65" s="19">
        <f t="shared" si="23"/>
      </c>
      <c r="Q65" s="19">
        <f t="shared" si="23"/>
      </c>
      <c r="R65" s="19">
        <f t="shared" si="24"/>
      </c>
      <c r="S65" s="19">
        <f>SUM(Decsheets!$W$5:$W$12)-(SUM(K58:Q65))</f>
        <v>1</v>
      </c>
      <c r="T65" s="14"/>
      <c r="W65" s="127"/>
      <c r="X65" s="127"/>
      <c r="Y65" s="121"/>
      <c r="Z65" s="123"/>
      <c r="AA65" s="120"/>
      <c r="AB65" s="127"/>
      <c r="AC65" s="121"/>
      <c r="AD65" s="121"/>
      <c r="AE65" s="123"/>
    </row>
    <row r="66" spans="1:31" ht="15">
      <c r="A66" s="17">
        <v>800</v>
      </c>
      <c r="B66" s="92"/>
      <c r="C66" s="25" t="s">
        <v>98</v>
      </c>
      <c r="D66" s="25"/>
      <c r="E66" s="26"/>
      <c r="F66" s="125" t="s">
        <v>147</v>
      </c>
      <c r="G66" s="131"/>
      <c r="H66" s="14"/>
      <c r="I66" s="14"/>
      <c r="J66" s="27"/>
      <c r="K66" s="19"/>
      <c r="L66" s="19"/>
      <c r="M66" s="19"/>
      <c r="N66" s="19"/>
      <c r="O66" s="19"/>
      <c r="P66" s="19"/>
      <c r="Q66" s="19"/>
      <c r="R66" s="19"/>
      <c r="S66" s="19"/>
      <c r="T66" s="14" t="s">
        <v>38</v>
      </c>
      <c r="W66" s="120"/>
      <c r="X66" s="120"/>
      <c r="Y66" s="120"/>
      <c r="Z66" s="123"/>
      <c r="AA66" s="120"/>
      <c r="AB66" s="120"/>
      <c r="AC66" s="120"/>
      <c r="AD66" s="120"/>
      <c r="AE66" s="123"/>
    </row>
    <row r="67" spans="1:31" ht="15">
      <c r="A67" s="20" t="s">
        <v>270</v>
      </c>
      <c r="B67" s="93">
        <v>1</v>
      </c>
      <c r="C67" s="21" t="str">
        <f aca="true" t="shared" si="25" ref="C67:C74">IF(A67="","",VLOOKUP($A$66,IF(LEN(A67)=2,SWB,SWA),VLOOKUP(LEFT(A67,1),club,6,FALSE),FALSE))</f>
        <v>Trixie Wraith</v>
      </c>
      <c r="D67" s="21">
        <f aca="true" t="shared" si="26" ref="D67:D74">IF(A67="","",VLOOKUP($A$66,IF(LEN(A67)=2,SWB,SWA),VLOOKUP(LEFT(A67,1),club,7,FALSE),FALSE))</f>
        <v>0</v>
      </c>
      <c r="E67" s="21" t="str">
        <f t="shared" si="1"/>
        <v>Hertfordshire</v>
      </c>
      <c r="F67" s="152" t="s">
        <v>693</v>
      </c>
      <c r="G67" s="134">
        <f>Overallresults!$D$14</f>
        <v>12</v>
      </c>
      <c r="H67" s="14"/>
      <c r="I67" s="14" t="e">
        <f>IF(OR(F67="",TEXT(F67,"[s].0")-VLOOKUP($A66,AWstandards,12,FALSE)&gt;0),0,INT(VLOOKUP($A66,AWstandards,11,FALSE)*(VLOOKUP($A66,AWstandards,12,FALSE)-TEXT(F67,"[s].0"))^VLOOKUP($A66,AWstandards,13,FALSE)+0.5))</f>
        <v>#NAME?</v>
      </c>
      <c r="J67" s="22"/>
      <c r="K67" s="19">
        <f aca="true" t="shared" si="27" ref="K67:Q74">IF($A67="","",IF(LEFT($A67,1)=K$12,$G67,""))</f>
      </c>
      <c r="L67" s="19">
        <f t="shared" si="27"/>
      </c>
      <c r="M67" s="19">
        <f t="shared" si="27"/>
        <v>12</v>
      </c>
      <c r="N67" s="19">
        <f t="shared" si="27"/>
      </c>
      <c r="O67" s="19">
        <f t="shared" si="27"/>
      </c>
      <c r="P67" s="19">
        <f t="shared" si="27"/>
      </c>
      <c r="Q67" s="19">
        <f t="shared" si="27"/>
      </c>
      <c r="R67" s="19">
        <f aca="true" t="shared" si="28" ref="R67:R74">IF($A67="","",IF(LEFT($A67,1)=R$11,$G67,""))</f>
      </c>
      <c r="S67" s="19"/>
      <c r="T67" s="14"/>
      <c r="W67" s="120"/>
      <c r="X67" s="120"/>
      <c r="Y67" s="120"/>
      <c r="Z67" s="123"/>
      <c r="AA67" s="120"/>
      <c r="AB67" s="120"/>
      <c r="AC67" s="120"/>
      <c r="AD67" s="120"/>
      <c r="AE67" s="123"/>
    </row>
    <row r="68" spans="1:31" ht="15">
      <c r="A68" s="20" t="s">
        <v>269</v>
      </c>
      <c r="B68" s="93">
        <v>2</v>
      </c>
      <c r="C68" s="21" t="str">
        <f t="shared" si="25"/>
        <v>Katie Goldsmith</v>
      </c>
      <c r="D68" s="21">
        <f t="shared" si="26"/>
        <v>0</v>
      </c>
      <c r="E68" s="21" t="str">
        <f t="shared" si="1"/>
        <v>Norfolk</v>
      </c>
      <c r="F68" s="152" t="s">
        <v>694</v>
      </c>
      <c r="G68" s="134">
        <f>Overallresults!$D$15</f>
        <v>10</v>
      </c>
      <c r="H68" s="14"/>
      <c r="I68" s="14" t="e">
        <f>IF(OR(F68="",TEXT(F68,"[s].0")-VLOOKUP($A66,AWstandards,12,FALSE)&gt;0),0,INT(VLOOKUP($A66,AWstandards,11,FALSE)*(VLOOKUP($A66,AWstandards,12,FALSE)-TEXT(F68,"[s].0"))^VLOOKUP($A66,AWstandards,13,FALSE)+0.5))</f>
        <v>#NAME?</v>
      </c>
      <c r="J68" s="22"/>
      <c r="K68" s="19">
        <f t="shared" si="27"/>
      </c>
      <c r="L68" s="19">
        <f t="shared" si="27"/>
      </c>
      <c r="M68" s="19">
        <f t="shared" si="27"/>
      </c>
      <c r="N68" s="19">
        <f t="shared" si="27"/>
      </c>
      <c r="O68" s="19">
        <f t="shared" si="27"/>
        <v>10</v>
      </c>
      <c r="P68" s="19">
        <f t="shared" si="27"/>
      </c>
      <c r="Q68" s="19">
        <f t="shared" si="27"/>
      </c>
      <c r="R68" s="19">
        <f t="shared" si="28"/>
      </c>
      <c r="S68" s="19"/>
      <c r="T68" s="14"/>
      <c r="W68" s="120"/>
      <c r="X68" s="120"/>
      <c r="Y68" s="120"/>
      <c r="Z68" s="123"/>
      <c r="AA68" s="120"/>
      <c r="AB68" s="120"/>
      <c r="AC68" s="120"/>
      <c r="AD68" s="120"/>
      <c r="AE68" s="123"/>
    </row>
    <row r="69" spans="1:31" ht="15">
      <c r="A69" s="20" t="s">
        <v>214</v>
      </c>
      <c r="B69" s="93">
        <v>3</v>
      </c>
      <c r="C69" s="21" t="str">
        <f t="shared" si="25"/>
        <v>Hannah Ridley</v>
      </c>
      <c r="D69" s="21">
        <f t="shared" si="26"/>
        <v>0</v>
      </c>
      <c r="E69" s="21" t="str">
        <f t="shared" si="1"/>
        <v>Bedfordshire</v>
      </c>
      <c r="F69" s="152" t="s">
        <v>695</v>
      </c>
      <c r="G69" s="134">
        <f>Overallresults!$D$16</f>
        <v>8</v>
      </c>
      <c r="H69" s="14"/>
      <c r="I69" s="14" t="e">
        <f>IF(OR(F69="",TEXT(F69,"[s].0")-VLOOKUP($A66,AWstandards,12,FALSE)&gt;0),0,INT(VLOOKUP($A66,AWstandards,11,FALSE)*(VLOOKUP($A66,AWstandards,12,FALSE)-TEXT(F69,"[s].0"))^VLOOKUP($A66,AWstandards,13,FALSE)+0.5))</f>
        <v>#NAME?</v>
      </c>
      <c r="J69" s="22"/>
      <c r="K69" s="19">
        <f t="shared" si="27"/>
        <v>8</v>
      </c>
      <c r="L69" s="19">
        <f t="shared" si="27"/>
      </c>
      <c r="M69" s="19">
        <f t="shared" si="27"/>
      </c>
      <c r="N69" s="19">
        <f t="shared" si="27"/>
      </c>
      <c r="O69" s="19">
        <f t="shared" si="27"/>
      </c>
      <c r="P69" s="19">
        <f t="shared" si="27"/>
      </c>
      <c r="Q69" s="19">
        <f t="shared" si="27"/>
      </c>
      <c r="R69" s="19">
        <f t="shared" si="28"/>
      </c>
      <c r="S69" s="19"/>
      <c r="T69" s="14"/>
      <c r="W69" s="120"/>
      <c r="X69" s="120"/>
      <c r="Y69" s="120"/>
      <c r="Z69" s="123"/>
      <c r="AA69" s="120"/>
      <c r="AB69" s="120"/>
      <c r="AC69" s="120"/>
      <c r="AD69" s="120"/>
      <c r="AE69" s="123"/>
    </row>
    <row r="70" spans="1:31" ht="15">
      <c r="A70" s="20" t="s">
        <v>157</v>
      </c>
      <c r="B70" s="93" t="s">
        <v>21</v>
      </c>
      <c r="C70" s="21" t="str">
        <f t="shared" si="25"/>
        <v>Ella Robinson</v>
      </c>
      <c r="D70" s="21">
        <f t="shared" si="26"/>
        <v>0</v>
      </c>
      <c r="E70" s="21" t="str">
        <f t="shared" si="1"/>
        <v>Cambridgeshire</v>
      </c>
      <c r="F70" s="152" t="s">
        <v>696</v>
      </c>
      <c r="G70" s="134">
        <f>Overallresults!$D$17</f>
        <v>6</v>
      </c>
      <c r="H70" s="14"/>
      <c r="I70" s="14"/>
      <c r="J70" s="22"/>
      <c r="K70" s="19">
        <f t="shared" si="27"/>
      </c>
      <c r="L70" s="19">
        <f t="shared" si="27"/>
        <v>6</v>
      </c>
      <c r="M70" s="19">
        <f t="shared" si="27"/>
      </c>
      <c r="N70" s="19">
        <f t="shared" si="27"/>
      </c>
      <c r="O70" s="19">
        <f t="shared" si="27"/>
      </c>
      <c r="P70" s="19">
        <f t="shared" si="27"/>
      </c>
      <c r="Q70" s="19">
        <f t="shared" si="27"/>
      </c>
      <c r="R70" s="19">
        <f t="shared" si="28"/>
      </c>
      <c r="S70" s="19"/>
      <c r="T70" s="14"/>
      <c r="W70" s="120"/>
      <c r="X70" s="120"/>
      <c r="Y70" s="120"/>
      <c r="Z70" s="123"/>
      <c r="AA70" s="120"/>
      <c r="AB70" s="120"/>
      <c r="AC70" s="120"/>
      <c r="AD70" s="120"/>
      <c r="AE70" s="123"/>
    </row>
    <row r="71" spans="1:31" ht="15">
      <c r="A71" s="20" t="s">
        <v>155</v>
      </c>
      <c r="B71" s="93" t="s">
        <v>22</v>
      </c>
      <c r="C71" s="21" t="str">
        <f t="shared" si="25"/>
        <v>Abby Rex</v>
      </c>
      <c r="D71" s="21">
        <f t="shared" si="26"/>
        <v>0</v>
      </c>
      <c r="E71" s="21" t="str">
        <f t="shared" si="1"/>
        <v>Essex</v>
      </c>
      <c r="F71" s="152" t="s">
        <v>697</v>
      </c>
      <c r="G71" s="134">
        <f>Overallresults!$D$18</f>
        <v>5</v>
      </c>
      <c r="H71" s="14"/>
      <c r="I71" s="14"/>
      <c r="J71" s="22"/>
      <c r="K71" s="19">
        <f t="shared" si="27"/>
      </c>
      <c r="L71" s="19">
        <f t="shared" si="27"/>
      </c>
      <c r="M71" s="19">
        <f t="shared" si="27"/>
      </c>
      <c r="N71" s="19">
        <f t="shared" si="27"/>
        <v>5</v>
      </c>
      <c r="O71" s="19">
        <f t="shared" si="27"/>
      </c>
      <c r="P71" s="19">
        <f t="shared" si="27"/>
      </c>
      <c r="Q71" s="19">
        <f t="shared" si="27"/>
      </c>
      <c r="R71" s="19">
        <f t="shared" si="28"/>
      </c>
      <c r="S71" s="19"/>
      <c r="T71" s="14"/>
      <c r="W71" s="120"/>
      <c r="X71" s="120"/>
      <c r="Y71" s="120"/>
      <c r="Z71" s="123"/>
      <c r="AA71" s="120"/>
      <c r="AB71" s="120"/>
      <c r="AC71" s="120"/>
      <c r="AD71" s="120"/>
      <c r="AE71" s="123"/>
    </row>
    <row r="72" spans="1:31" ht="15">
      <c r="A72" s="20" t="s">
        <v>267</v>
      </c>
      <c r="B72" s="93" t="s">
        <v>23</v>
      </c>
      <c r="C72" s="21" t="str">
        <f t="shared" si="25"/>
        <v>Katie Margarson</v>
      </c>
      <c r="D72" s="21">
        <f t="shared" si="26"/>
        <v>0</v>
      </c>
      <c r="E72" s="21" t="str">
        <f t="shared" si="1"/>
        <v>Suffolk</v>
      </c>
      <c r="F72" s="152" t="s">
        <v>698</v>
      </c>
      <c r="G72" s="134">
        <f>Overallresults!$D$19</f>
        <v>4</v>
      </c>
      <c r="H72" s="14"/>
      <c r="I72" s="14"/>
      <c r="J72" s="22"/>
      <c r="K72" s="19">
        <f t="shared" si="27"/>
      </c>
      <c r="L72" s="19">
        <f t="shared" si="27"/>
      </c>
      <c r="M72" s="19">
        <f t="shared" si="27"/>
      </c>
      <c r="N72" s="19">
        <f t="shared" si="27"/>
      </c>
      <c r="O72" s="19">
        <f t="shared" si="27"/>
      </c>
      <c r="P72" s="19">
        <f t="shared" si="27"/>
        <v>4</v>
      </c>
      <c r="Q72" s="19">
        <f t="shared" si="27"/>
      </c>
      <c r="R72" s="19">
        <f t="shared" si="28"/>
      </c>
      <c r="S72" s="19"/>
      <c r="T72" s="14"/>
      <c r="W72" s="120"/>
      <c r="X72" s="120"/>
      <c r="Y72" s="120"/>
      <c r="Z72" s="123"/>
      <c r="AA72" s="120"/>
      <c r="AB72" s="120"/>
      <c r="AC72" s="120"/>
      <c r="AD72" s="120"/>
      <c r="AE72" s="123"/>
    </row>
    <row r="73" spans="1:31" ht="15">
      <c r="A73" s="20"/>
      <c r="B73" s="93" t="s">
        <v>24</v>
      </c>
      <c r="C73" s="21">
        <f t="shared" si="25"/>
      </c>
      <c r="D73" s="21">
        <f t="shared" si="26"/>
      </c>
      <c r="E73" s="21">
        <f t="shared" si="1"/>
      </c>
      <c r="F73" s="152" t="s">
        <v>147</v>
      </c>
      <c r="G73" s="134">
        <f>Overallresults!$D$20</f>
        <v>0</v>
      </c>
      <c r="H73" s="14"/>
      <c r="I73" s="14"/>
      <c r="J73" s="22"/>
      <c r="K73" s="19">
        <f t="shared" si="27"/>
      </c>
      <c r="L73" s="19">
        <f t="shared" si="27"/>
      </c>
      <c r="M73" s="19">
        <f t="shared" si="27"/>
      </c>
      <c r="N73" s="19">
        <f t="shared" si="27"/>
      </c>
      <c r="O73" s="19">
        <f t="shared" si="27"/>
      </c>
      <c r="P73" s="19">
        <f t="shared" si="27"/>
      </c>
      <c r="Q73" s="19">
        <f t="shared" si="27"/>
      </c>
      <c r="R73" s="19">
        <f t="shared" si="28"/>
      </c>
      <c r="S73" s="19"/>
      <c r="T73" s="14"/>
      <c r="W73" s="120"/>
      <c r="X73" s="120"/>
      <c r="Y73" s="120"/>
      <c r="Z73" s="123"/>
      <c r="AA73" s="120"/>
      <c r="AB73" s="120"/>
      <c r="AC73" s="120"/>
      <c r="AD73" s="120"/>
      <c r="AE73" s="123"/>
    </row>
    <row r="74" spans="1:31" ht="15">
      <c r="A74" s="20"/>
      <c r="B74" s="93" t="s">
        <v>25</v>
      </c>
      <c r="C74" s="21">
        <f t="shared" si="25"/>
      </c>
      <c r="D74" s="21">
        <f t="shared" si="26"/>
      </c>
      <c r="E74" s="21">
        <f t="shared" si="1"/>
      </c>
      <c r="F74" s="152" t="s">
        <v>147</v>
      </c>
      <c r="G74" s="134">
        <f>Overallresults!$D$21</f>
        <v>0</v>
      </c>
      <c r="H74" s="14"/>
      <c r="I74" s="14" t="e">
        <f>IF(OR(F74="",TEXT(F74,"[s].0")-VLOOKUP($A66,AWstandards,12,FALSE)&gt;0),0,INT(VLOOKUP($A66,AWstandards,11,FALSE)*(VLOOKUP($A66,AWstandards,12,FALSE)-TEXT(F74,"[s].0"))^VLOOKUP($A66,AWstandards,13,FALSE)+0.5))</f>
        <v>#VALUE!</v>
      </c>
      <c r="J74" s="22"/>
      <c r="K74" s="19">
        <f t="shared" si="27"/>
      </c>
      <c r="L74" s="19">
        <f t="shared" si="27"/>
      </c>
      <c r="M74" s="19">
        <f t="shared" si="27"/>
      </c>
      <c r="N74" s="19">
        <f t="shared" si="27"/>
      </c>
      <c r="O74" s="19">
        <f t="shared" si="27"/>
      </c>
      <c r="P74" s="19">
        <f t="shared" si="27"/>
      </c>
      <c r="Q74" s="19">
        <f t="shared" si="27"/>
      </c>
      <c r="R74" s="19">
        <f t="shared" si="28"/>
      </c>
      <c r="S74" s="19">
        <f>SUM(Decsheets!$V$5:$V$12)-(SUM(K67:Q74))</f>
        <v>0</v>
      </c>
      <c r="T74" s="14"/>
      <c r="W74" s="127"/>
      <c r="X74" s="127"/>
      <c r="Y74" s="2"/>
      <c r="Z74" s="143"/>
      <c r="AA74" s="2"/>
      <c r="AB74" s="2"/>
      <c r="AC74" s="2"/>
      <c r="AD74" s="2"/>
      <c r="AE74" s="143"/>
    </row>
    <row r="75" spans="1:31" ht="15">
      <c r="A75" s="17">
        <v>800</v>
      </c>
      <c r="B75" s="92"/>
      <c r="C75" s="23" t="s">
        <v>99</v>
      </c>
      <c r="D75" s="25"/>
      <c r="E75" s="26"/>
      <c r="F75" s="125" t="s">
        <v>147</v>
      </c>
      <c r="G75" s="131"/>
      <c r="H75" s="14"/>
      <c r="I75" s="14"/>
      <c r="J75" s="27"/>
      <c r="K75" s="19"/>
      <c r="L75" s="19"/>
      <c r="M75" s="19"/>
      <c r="N75" s="19"/>
      <c r="O75" s="19"/>
      <c r="P75" s="19"/>
      <c r="Q75" s="19"/>
      <c r="R75" s="19"/>
      <c r="S75" s="19"/>
      <c r="T75" s="14" t="s">
        <v>40</v>
      </c>
      <c r="W75" s="127"/>
      <c r="X75" s="127"/>
      <c r="Y75" s="121"/>
      <c r="Z75" s="123"/>
      <c r="AA75" s="120"/>
      <c r="AB75" s="127"/>
      <c r="AC75" s="121"/>
      <c r="AD75" s="121"/>
      <c r="AE75" s="123"/>
    </row>
    <row r="76" spans="1:31" ht="15">
      <c r="A76" s="20" t="s">
        <v>663</v>
      </c>
      <c r="B76" s="93">
        <v>1</v>
      </c>
      <c r="C76" s="21" t="str">
        <f aca="true" t="shared" si="29" ref="C76:C83">IF(A76="","",VLOOKUP($A$75,IF(LEN(A76)=2,SWB,SWA),VLOOKUP(LEFT(A76,1),club,6,FALSE),FALSE))</f>
        <v>Jess Norkett</v>
      </c>
      <c r="D76" s="21">
        <f aca="true" t="shared" si="30" ref="D76:D83">IF(A76="","",VLOOKUP($A$75,IF(LEN(A76)=2,SWB,SWA),VLOOKUP(LEFT(A76,1),club,7,FALSE),FALSE))</f>
        <v>0</v>
      </c>
      <c r="E76" s="21" t="str">
        <f t="shared" si="1"/>
        <v>Norfolk</v>
      </c>
      <c r="F76" s="152" t="s">
        <v>699</v>
      </c>
      <c r="G76" s="134">
        <f>Overallresults!$E$14</f>
        <v>8</v>
      </c>
      <c r="H76" s="14"/>
      <c r="I76" s="14" t="e">
        <f>IF(OR(F76="",TEXT(F76,"[s].0")-VLOOKUP($A75,AWstandards,12,FALSE)&gt;0),0,INT(VLOOKUP($A75,AWstandards,11,FALSE)*(VLOOKUP($A75,AWstandards,12,FALSE)-TEXT(F76,"[s].0"))^VLOOKUP($A75,AWstandards,13,FALSE)+0.5))</f>
        <v>#NAME?</v>
      </c>
      <c r="J76" s="22"/>
      <c r="K76" s="19">
        <f aca="true" t="shared" si="31" ref="K76:Q83">IF($A76="","",IF(LEFT($A76,1)=K$12,$G76,""))</f>
      </c>
      <c r="L76" s="19">
        <f t="shared" si="31"/>
      </c>
      <c r="M76" s="19">
        <f t="shared" si="31"/>
      </c>
      <c r="N76" s="19">
        <f t="shared" si="31"/>
      </c>
      <c r="O76" s="19">
        <f t="shared" si="31"/>
        <v>8</v>
      </c>
      <c r="P76" s="19">
        <f t="shared" si="31"/>
      </c>
      <c r="Q76" s="19">
        <f t="shared" si="31"/>
      </c>
      <c r="R76" s="19">
        <f aca="true" t="shared" si="32" ref="R76:R83">IF($A76="","",IF(LEFT($A76,1)=R$11,$G76,""))</f>
      </c>
      <c r="S76" s="19"/>
      <c r="T76" s="14"/>
      <c r="W76" s="120"/>
      <c r="X76" s="120"/>
      <c r="Y76" s="120"/>
      <c r="Z76" s="123"/>
      <c r="AA76" s="120"/>
      <c r="AB76" s="120"/>
      <c r="AC76" s="120"/>
      <c r="AD76" s="120"/>
      <c r="AE76" s="123"/>
    </row>
    <row r="77" spans="1:31" ht="15">
      <c r="A77" s="20" t="s">
        <v>661</v>
      </c>
      <c r="B77" s="93">
        <v>2</v>
      </c>
      <c r="C77" s="21" t="str">
        <f t="shared" si="29"/>
        <v>Laura Whitton</v>
      </c>
      <c r="D77" s="21">
        <f t="shared" si="30"/>
        <v>0</v>
      </c>
      <c r="E77" s="21" t="str">
        <f t="shared" si="1"/>
        <v>Cambridgeshire</v>
      </c>
      <c r="F77" s="152" t="s">
        <v>700</v>
      </c>
      <c r="G77" s="134">
        <f>Overallresults!$E$15</f>
        <v>6</v>
      </c>
      <c r="H77" s="14"/>
      <c r="I77" s="14" t="e">
        <f>IF(OR(F77="",TEXT(F77,"[s].0")-VLOOKUP($A75,AWstandards,12,FALSE)&gt;0),0,INT(VLOOKUP($A75,AWstandards,11,FALSE)*(VLOOKUP($A75,AWstandards,12,FALSE)-TEXT(F77,"[s].0"))^VLOOKUP($A75,AWstandards,13,FALSE)+0.5))</f>
        <v>#NAME?</v>
      </c>
      <c r="J77" s="22"/>
      <c r="K77" s="19">
        <f t="shared" si="31"/>
      </c>
      <c r="L77" s="19">
        <f t="shared" si="31"/>
        <v>6</v>
      </c>
      <c r="M77" s="19">
        <f t="shared" si="31"/>
      </c>
      <c r="N77" s="19">
        <f t="shared" si="31"/>
      </c>
      <c r="O77" s="19">
        <f t="shared" si="31"/>
      </c>
      <c r="P77" s="19">
        <f t="shared" si="31"/>
      </c>
      <c r="Q77" s="19">
        <f t="shared" si="31"/>
      </c>
      <c r="R77" s="19">
        <f t="shared" si="32"/>
      </c>
      <c r="S77" s="19"/>
      <c r="T77" s="14"/>
      <c r="W77" s="120"/>
      <c r="X77" s="120"/>
      <c r="Y77" s="120"/>
      <c r="Z77" s="123"/>
      <c r="AA77" s="120"/>
      <c r="AB77" s="120"/>
      <c r="AC77" s="120"/>
      <c r="AD77" s="120"/>
      <c r="AE77" s="123"/>
    </row>
    <row r="78" spans="1:31" ht="15">
      <c r="A78" s="20" t="s">
        <v>659</v>
      </c>
      <c r="B78" s="93">
        <v>3</v>
      </c>
      <c r="C78" s="21" t="str">
        <f t="shared" si="29"/>
        <v>Hollie Rex</v>
      </c>
      <c r="D78" s="21">
        <f t="shared" si="30"/>
        <v>0</v>
      </c>
      <c r="E78" s="21" t="str">
        <f t="shared" si="1"/>
        <v>Essex</v>
      </c>
      <c r="F78" s="152" t="s">
        <v>701</v>
      </c>
      <c r="G78" s="134">
        <f>Overallresults!$E$16</f>
        <v>4</v>
      </c>
      <c r="H78" s="14"/>
      <c r="I78" s="14" t="e">
        <f>IF(OR(F78="",TEXT(F78,"[s].0")-VLOOKUP($A75,AWstandards,12,FALSE)&gt;0),0,INT(VLOOKUP($A75,AWstandards,11,FALSE)*(VLOOKUP($A75,AWstandards,12,FALSE)-TEXT(F78,"[s].0"))^VLOOKUP($A75,AWstandards,13,FALSE)+0.5))</f>
        <v>#NAME?</v>
      </c>
      <c r="J78" s="22"/>
      <c r="K78" s="19">
        <f t="shared" si="31"/>
      </c>
      <c r="L78" s="19">
        <f t="shared" si="31"/>
      </c>
      <c r="M78" s="19">
        <f t="shared" si="31"/>
      </c>
      <c r="N78" s="19">
        <f t="shared" si="31"/>
        <v>4</v>
      </c>
      <c r="O78" s="19">
        <f t="shared" si="31"/>
      </c>
      <c r="P78" s="19">
        <f t="shared" si="31"/>
      </c>
      <c r="Q78" s="19">
        <f t="shared" si="31"/>
      </c>
      <c r="R78" s="19">
        <f t="shared" si="32"/>
      </c>
      <c r="S78" s="19"/>
      <c r="T78" s="14"/>
      <c r="W78" s="120"/>
      <c r="X78" s="120"/>
      <c r="Y78" s="120"/>
      <c r="Z78" s="123"/>
      <c r="AA78" s="120"/>
      <c r="AB78" s="120"/>
      <c r="AC78" s="120"/>
      <c r="AD78" s="120"/>
      <c r="AE78" s="123"/>
    </row>
    <row r="79" spans="1:31" ht="15">
      <c r="A79" s="20"/>
      <c r="B79" s="93" t="s">
        <v>21</v>
      </c>
      <c r="C79" s="21">
        <f t="shared" si="29"/>
      </c>
      <c r="D79" s="21">
        <f t="shared" si="30"/>
      </c>
      <c r="E79" s="21">
        <f t="shared" si="1"/>
      </c>
      <c r="F79" s="152" t="s">
        <v>147</v>
      </c>
      <c r="G79" s="134">
        <f>Overallresults!$E$17</f>
        <v>3</v>
      </c>
      <c r="H79" s="14"/>
      <c r="I79" s="14"/>
      <c r="J79" s="22"/>
      <c r="K79" s="19">
        <f t="shared" si="31"/>
      </c>
      <c r="L79" s="19">
        <f t="shared" si="31"/>
      </c>
      <c r="M79" s="19">
        <f t="shared" si="31"/>
      </c>
      <c r="N79" s="19">
        <f t="shared" si="31"/>
      </c>
      <c r="O79" s="19">
        <f t="shared" si="31"/>
      </c>
      <c r="P79" s="19">
        <f t="shared" si="31"/>
      </c>
      <c r="Q79" s="19">
        <f t="shared" si="31"/>
      </c>
      <c r="R79" s="19">
        <f t="shared" si="32"/>
      </c>
      <c r="S79" s="19"/>
      <c r="T79" s="14"/>
      <c r="W79" s="120"/>
      <c r="X79" s="120"/>
      <c r="Y79" s="120"/>
      <c r="Z79" s="123"/>
      <c r="AA79" s="120"/>
      <c r="AB79" s="120"/>
      <c r="AC79" s="120"/>
      <c r="AD79" s="120"/>
      <c r="AE79" s="123"/>
    </row>
    <row r="80" spans="1:31" ht="15">
      <c r="A80" s="20"/>
      <c r="B80" s="93" t="s">
        <v>22</v>
      </c>
      <c r="C80" s="21">
        <f t="shared" si="29"/>
      </c>
      <c r="D80" s="21">
        <f t="shared" si="30"/>
      </c>
      <c r="E80" s="21">
        <f t="shared" si="1"/>
      </c>
      <c r="F80" s="152" t="s">
        <v>147</v>
      </c>
      <c r="G80" s="134">
        <f>Overallresults!$E$18</f>
        <v>2</v>
      </c>
      <c r="H80" s="14"/>
      <c r="I80" s="14"/>
      <c r="J80" s="22"/>
      <c r="K80" s="19">
        <f t="shared" si="31"/>
      </c>
      <c r="L80" s="19">
        <f t="shared" si="31"/>
      </c>
      <c r="M80" s="19">
        <f t="shared" si="31"/>
      </c>
      <c r="N80" s="19">
        <f t="shared" si="31"/>
      </c>
      <c r="O80" s="19">
        <f t="shared" si="31"/>
      </c>
      <c r="P80" s="19">
        <f t="shared" si="31"/>
      </c>
      <c r="Q80" s="19">
        <f t="shared" si="31"/>
      </c>
      <c r="R80" s="19">
        <f t="shared" si="32"/>
      </c>
      <c r="S80" s="19"/>
      <c r="T80" s="14"/>
      <c r="W80" s="120"/>
      <c r="X80" s="120"/>
      <c r="Y80" s="120"/>
      <c r="Z80" s="123"/>
      <c r="AA80" s="120"/>
      <c r="AB80" s="120"/>
      <c r="AC80" s="120"/>
      <c r="AD80" s="120"/>
      <c r="AE80" s="123"/>
    </row>
    <row r="81" spans="1:31" ht="15">
      <c r="A81" s="20"/>
      <c r="B81" s="93" t="s">
        <v>23</v>
      </c>
      <c r="C81" s="21">
        <f t="shared" si="29"/>
      </c>
      <c r="D81" s="21">
        <f t="shared" si="30"/>
      </c>
      <c r="E81" s="21">
        <f t="shared" si="1"/>
      </c>
      <c r="F81" s="152" t="s">
        <v>147</v>
      </c>
      <c r="G81" s="134">
        <f>Overallresults!$E$19</f>
        <v>1</v>
      </c>
      <c r="H81" s="14"/>
      <c r="I81" s="14"/>
      <c r="J81" s="22"/>
      <c r="K81" s="19">
        <f t="shared" si="31"/>
      </c>
      <c r="L81" s="19">
        <f t="shared" si="31"/>
      </c>
      <c r="M81" s="19">
        <f t="shared" si="31"/>
      </c>
      <c r="N81" s="19">
        <f t="shared" si="31"/>
      </c>
      <c r="O81" s="19">
        <f t="shared" si="31"/>
      </c>
      <c r="P81" s="19">
        <f t="shared" si="31"/>
      </c>
      <c r="Q81" s="19">
        <f t="shared" si="31"/>
      </c>
      <c r="R81" s="19">
        <f t="shared" si="32"/>
      </c>
      <c r="S81" s="19"/>
      <c r="T81" s="14"/>
      <c r="W81" s="120"/>
      <c r="X81" s="120"/>
      <c r="Y81" s="120"/>
      <c r="Z81" s="123"/>
      <c r="AA81" s="120"/>
      <c r="AB81" s="120"/>
      <c r="AC81" s="120"/>
      <c r="AD81" s="120"/>
      <c r="AE81" s="123"/>
    </row>
    <row r="82" spans="1:31" ht="15">
      <c r="A82" s="20"/>
      <c r="B82" s="93" t="s">
        <v>24</v>
      </c>
      <c r="C82" s="21">
        <f t="shared" si="29"/>
      </c>
      <c r="D82" s="21">
        <f t="shared" si="30"/>
      </c>
      <c r="E82" s="21">
        <f t="shared" si="1"/>
      </c>
      <c r="F82" s="152" t="s">
        <v>147</v>
      </c>
      <c r="G82" s="134">
        <f>Overallresults!$E$20</f>
        <v>0</v>
      </c>
      <c r="H82" s="14"/>
      <c r="I82" s="14"/>
      <c r="J82" s="22"/>
      <c r="K82" s="19">
        <f t="shared" si="31"/>
      </c>
      <c r="L82" s="19">
        <f t="shared" si="31"/>
      </c>
      <c r="M82" s="19">
        <f t="shared" si="31"/>
      </c>
      <c r="N82" s="19">
        <f t="shared" si="31"/>
      </c>
      <c r="O82" s="19">
        <f t="shared" si="31"/>
      </c>
      <c r="P82" s="19">
        <f t="shared" si="31"/>
      </c>
      <c r="Q82" s="19">
        <f t="shared" si="31"/>
      </c>
      <c r="R82" s="19">
        <f t="shared" si="32"/>
      </c>
      <c r="S82" s="19"/>
      <c r="T82" s="14"/>
      <c r="W82" s="120"/>
      <c r="X82" s="120"/>
      <c r="Y82" s="120"/>
      <c r="Z82" s="123"/>
      <c r="AA82" s="120"/>
      <c r="AB82" s="120"/>
      <c r="AC82" s="120"/>
      <c r="AD82" s="120"/>
      <c r="AE82" s="123"/>
    </row>
    <row r="83" spans="1:31" ht="15">
      <c r="A83" s="20"/>
      <c r="B83" s="93" t="s">
        <v>25</v>
      </c>
      <c r="C83" s="21">
        <f t="shared" si="29"/>
      </c>
      <c r="D83" s="21">
        <f t="shared" si="30"/>
      </c>
      <c r="E83" s="21">
        <f t="shared" si="1"/>
      </c>
      <c r="F83" s="152" t="s">
        <v>147</v>
      </c>
      <c r="G83" s="134">
        <f>Overallresults!$E$21</f>
        <v>0</v>
      </c>
      <c r="H83" s="14"/>
      <c r="I83" s="14" t="e">
        <f>IF(OR(F83="",TEXT(F83,"[s].0")-VLOOKUP($A75,AWstandards,12,FALSE)&gt;0),0,INT(VLOOKUP($A75,AWstandards,11,FALSE)*(VLOOKUP($A75,AWstandards,12,FALSE)-TEXT(F83,"[s].0"))^VLOOKUP($A75,AWstandards,13,FALSE)+0.5))</f>
        <v>#VALUE!</v>
      </c>
      <c r="J83" s="22"/>
      <c r="K83" s="19">
        <f t="shared" si="31"/>
      </c>
      <c r="L83" s="19">
        <f t="shared" si="31"/>
      </c>
      <c r="M83" s="19">
        <f t="shared" si="31"/>
      </c>
      <c r="N83" s="19">
        <f t="shared" si="31"/>
      </c>
      <c r="O83" s="19">
        <f t="shared" si="31"/>
      </c>
      <c r="P83" s="19">
        <f t="shared" si="31"/>
      </c>
      <c r="Q83" s="19">
        <f t="shared" si="31"/>
      </c>
      <c r="R83" s="19">
        <f t="shared" si="32"/>
      </c>
      <c r="S83" s="19">
        <f>SUM(Decsheets!$W$5:$W$12)-(SUM(K76:Q83))</f>
        <v>6</v>
      </c>
      <c r="T83" s="14"/>
      <c r="W83" s="120"/>
      <c r="X83" s="120"/>
      <c r="Y83" s="120"/>
      <c r="Z83" s="123"/>
      <c r="AA83" s="120"/>
      <c r="AB83" s="120"/>
      <c r="AC83" s="120"/>
      <c r="AD83" s="120"/>
      <c r="AE83" s="123"/>
    </row>
    <row r="84" spans="1:31" ht="15">
      <c r="A84" s="17">
        <v>1500</v>
      </c>
      <c r="B84" s="92"/>
      <c r="C84" s="25" t="s">
        <v>100</v>
      </c>
      <c r="D84" s="25"/>
      <c r="E84" s="26"/>
      <c r="F84" s="125" t="s">
        <v>147</v>
      </c>
      <c r="G84" s="131"/>
      <c r="H84" s="14"/>
      <c r="I84" s="14"/>
      <c r="J84" s="27"/>
      <c r="K84" s="19"/>
      <c r="L84" s="19"/>
      <c r="M84" s="19"/>
      <c r="N84" s="19"/>
      <c r="O84" s="19"/>
      <c r="P84" s="19"/>
      <c r="Q84" s="19"/>
      <c r="R84" s="19"/>
      <c r="S84" s="19"/>
      <c r="T84" s="14" t="s">
        <v>84</v>
      </c>
      <c r="W84" s="120"/>
      <c r="X84" s="120"/>
      <c r="Y84" s="120"/>
      <c r="Z84" s="123"/>
      <c r="AA84" s="120"/>
      <c r="AB84" s="120"/>
      <c r="AC84" s="120"/>
      <c r="AD84" s="120"/>
      <c r="AE84" s="123"/>
    </row>
    <row r="85" spans="1:31" ht="15">
      <c r="A85" s="20" t="s">
        <v>270</v>
      </c>
      <c r="B85" s="93">
        <v>1</v>
      </c>
      <c r="C85" s="21" t="str">
        <f aca="true" t="shared" si="33" ref="C85:C92">IF(A85="","",VLOOKUP($A$84,IF(LEN(A85)=2,SWB,SWA),VLOOKUP(LEFT(A85,1),club,6,FALSE),FALSE))</f>
        <v>Trixie Wraith</v>
      </c>
      <c r="D85" s="21">
        <f aca="true" t="shared" si="34" ref="D85:D92">IF(A85="","",VLOOKUP($A$84,IF(LEN(A85)=2,SWB,SWA),VLOOKUP(LEFT(A85,1),club,7,FALSE),FALSE))</f>
        <v>0</v>
      </c>
      <c r="E85" s="21" t="str">
        <f aca="true" t="shared" si="35" ref="E85:E92">IF(A85="","",VLOOKUP(LEFT(A85,1),club,2,FALSE))</f>
        <v>Hertfordshire</v>
      </c>
      <c r="F85" s="152" t="s">
        <v>702</v>
      </c>
      <c r="G85" s="134">
        <f>Overallresults!$D$14</f>
        <v>12</v>
      </c>
      <c r="H85" s="14"/>
      <c r="I85" s="14" t="e">
        <f>IF(OR(F85="",TEXT(F85,"[s].0")-VLOOKUP($A84,AWstandards,12,FALSE)&gt;0),0,INT(VLOOKUP($A84,AWstandards,11,FALSE)*(VLOOKUP($A84,AWstandards,12,FALSE)-TEXT(F85,"[s].0"))^VLOOKUP($A84,AWstandards,13,FALSE)+0.5))</f>
        <v>#NAME?</v>
      </c>
      <c r="J85" s="22"/>
      <c r="K85" s="19">
        <f aca="true" t="shared" si="36" ref="K85:Q92">IF($A85="","",IF(LEFT($A85,1)=K$12,$G85,""))</f>
      </c>
      <c r="L85" s="19">
        <f t="shared" si="36"/>
      </c>
      <c r="M85" s="19">
        <f t="shared" si="36"/>
        <v>12</v>
      </c>
      <c r="N85" s="19">
        <f t="shared" si="36"/>
      </c>
      <c r="O85" s="19">
        <f t="shared" si="36"/>
      </c>
      <c r="P85" s="19">
        <f t="shared" si="36"/>
      </c>
      <c r="Q85" s="19">
        <f t="shared" si="36"/>
      </c>
      <c r="R85" s="19">
        <f aca="true" t="shared" si="37" ref="R85:R92">IF($A85="","",IF(LEFT($A85,1)=R$11,$G85,""))</f>
      </c>
      <c r="S85" s="19"/>
      <c r="T85" s="14"/>
      <c r="W85" s="127"/>
      <c r="X85" s="127"/>
      <c r="Y85" s="120"/>
      <c r="Z85" s="123"/>
      <c r="AA85" s="120"/>
      <c r="AB85" s="120"/>
      <c r="AC85" s="120"/>
      <c r="AD85" s="120"/>
      <c r="AE85" s="123"/>
    </row>
    <row r="86" spans="1:31" ht="15">
      <c r="A86" s="20" t="s">
        <v>157</v>
      </c>
      <c r="B86" s="93">
        <v>2</v>
      </c>
      <c r="C86" s="21" t="str">
        <f t="shared" si="33"/>
        <v>Emma Randal</v>
      </c>
      <c r="D86" s="21">
        <f t="shared" si="34"/>
        <v>0</v>
      </c>
      <c r="E86" s="21" t="str">
        <f t="shared" si="35"/>
        <v>Cambridgeshire</v>
      </c>
      <c r="F86" s="152" t="s">
        <v>703</v>
      </c>
      <c r="G86" s="134">
        <f>Overallresults!$D$15</f>
        <v>10</v>
      </c>
      <c r="H86" s="14"/>
      <c r="I86" s="14" t="e">
        <f>IF(OR(F86="",TEXT(F86,"[s].0")-VLOOKUP($A84,AWstandards,12,FALSE)&gt;0),0,INT(VLOOKUP($A84,AWstandards,11,FALSE)*(VLOOKUP($A84,AWstandards,12,FALSE)-TEXT(F86,"[s].0"))^VLOOKUP($A84,AWstandards,13,FALSE)+0.5))</f>
        <v>#NAME?</v>
      </c>
      <c r="J86" s="22"/>
      <c r="K86" s="19">
        <f t="shared" si="36"/>
      </c>
      <c r="L86" s="19">
        <f t="shared" si="36"/>
        <v>10</v>
      </c>
      <c r="M86" s="19">
        <f t="shared" si="36"/>
      </c>
      <c r="N86" s="19">
        <f t="shared" si="36"/>
      </c>
      <c r="O86" s="19">
        <f t="shared" si="36"/>
      </c>
      <c r="P86" s="19">
        <f t="shared" si="36"/>
      </c>
      <c r="Q86" s="19">
        <f t="shared" si="36"/>
      </c>
      <c r="R86" s="19">
        <f t="shared" si="37"/>
      </c>
      <c r="S86" s="19"/>
      <c r="T86" s="14"/>
      <c r="W86" s="120"/>
      <c r="X86" s="120"/>
      <c r="Y86" s="120"/>
      <c r="Z86" s="123"/>
      <c r="AA86" s="120"/>
      <c r="AB86" s="120"/>
      <c r="AC86" s="120"/>
      <c r="AD86" s="120"/>
      <c r="AE86" s="123"/>
    </row>
    <row r="87" spans="1:31" ht="15">
      <c r="A87" s="20" t="s">
        <v>155</v>
      </c>
      <c r="B87" s="93">
        <v>3</v>
      </c>
      <c r="C87" s="21" t="str">
        <f t="shared" si="33"/>
        <v>Meg Rapley</v>
      </c>
      <c r="D87" s="21">
        <f t="shared" si="34"/>
        <v>0</v>
      </c>
      <c r="E87" s="21" t="str">
        <f t="shared" si="35"/>
        <v>Essex</v>
      </c>
      <c r="F87" s="152" t="s">
        <v>704</v>
      </c>
      <c r="G87" s="134">
        <f>Overallresults!$D$16</f>
        <v>8</v>
      </c>
      <c r="H87" s="14"/>
      <c r="I87" s="14" t="e">
        <f>IF(OR(F87="",TEXT(F87,"[s].0")-VLOOKUP($A84,AWstandards,12,FALSE)&gt;0),0,INT(VLOOKUP($A84,AWstandards,11,FALSE)*(VLOOKUP($A84,AWstandards,12,FALSE)-TEXT(F87,"[s].0"))^VLOOKUP($A84,AWstandards,13,FALSE)+0.5))</f>
        <v>#NAME?</v>
      </c>
      <c r="J87" s="22"/>
      <c r="K87" s="19">
        <f t="shared" si="36"/>
      </c>
      <c r="L87" s="19">
        <f t="shared" si="36"/>
      </c>
      <c r="M87" s="19">
        <f t="shared" si="36"/>
      </c>
      <c r="N87" s="19">
        <f t="shared" si="36"/>
        <v>8</v>
      </c>
      <c r="O87" s="19">
        <f t="shared" si="36"/>
      </c>
      <c r="P87" s="19">
        <f t="shared" si="36"/>
      </c>
      <c r="Q87" s="19">
        <f t="shared" si="36"/>
      </c>
      <c r="R87" s="19">
        <f t="shared" si="37"/>
      </c>
      <c r="S87" s="19"/>
      <c r="T87" s="14"/>
      <c r="W87" s="120"/>
      <c r="X87" s="120"/>
      <c r="Y87" s="120"/>
      <c r="Z87" s="123"/>
      <c r="AA87" s="120"/>
      <c r="AB87" s="120"/>
      <c r="AC87" s="120"/>
      <c r="AD87" s="120"/>
      <c r="AE87" s="123"/>
    </row>
    <row r="88" spans="1:31" ht="15">
      <c r="A88" s="20" t="s">
        <v>269</v>
      </c>
      <c r="B88" s="93" t="s">
        <v>21</v>
      </c>
      <c r="C88" s="21" t="str">
        <f t="shared" si="33"/>
        <v>Caitlin Herbert</v>
      </c>
      <c r="D88" s="21">
        <f t="shared" si="34"/>
        <v>0</v>
      </c>
      <c r="E88" s="21" t="str">
        <f t="shared" si="35"/>
        <v>Norfolk</v>
      </c>
      <c r="F88" s="152" t="s">
        <v>705</v>
      </c>
      <c r="G88" s="134">
        <f>Overallresults!$D$17</f>
        <v>6</v>
      </c>
      <c r="H88" s="14"/>
      <c r="I88" s="14"/>
      <c r="J88" s="22"/>
      <c r="K88" s="19">
        <f t="shared" si="36"/>
      </c>
      <c r="L88" s="19">
        <f t="shared" si="36"/>
      </c>
      <c r="M88" s="19">
        <f t="shared" si="36"/>
      </c>
      <c r="N88" s="19">
        <f t="shared" si="36"/>
      </c>
      <c r="O88" s="19">
        <f t="shared" si="36"/>
        <v>6</v>
      </c>
      <c r="P88" s="19">
        <f t="shared" si="36"/>
      </c>
      <c r="Q88" s="19">
        <f t="shared" si="36"/>
      </c>
      <c r="R88" s="19">
        <f t="shared" si="37"/>
      </c>
      <c r="S88" s="19"/>
      <c r="T88" s="14"/>
      <c r="W88" s="120"/>
      <c r="X88" s="120"/>
      <c r="Y88" s="120"/>
      <c r="Z88" s="123"/>
      <c r="AA88" s="120"/>
      <c r="AB88" s="120"/>
      <c r="AC88" s="120"/>
      <c r="AD88" s="120"/>
      <c r="AE88" s="123"/>
    </row>
    <row r="89" spans="1:31" ht="15">
      <c r="A89" s="20"/>
      <c r="B89" s="93" t="s">
        <v>22</v>
      </c>
      <c r="C89" s="21">
        <f t="shared" si="33"/>
      </c>
      <c r="D89" s="21">
        <f t="shared" si="34"/>
      </c>
      <c r="E89" s="21">
        <f t="shared" si="35"/>
      </c>
      <c r="F89" s="152" t="s">
        <v>147</v>
      </c>
      <c r="G89" s="134">
        <f>Overallresults!$D$18</f>
        <v>5</v>
      </c>
      <c r="H89" s="14"/>
      <c r="I89" s="14"/>
      <c r="J89" s="22"/>
      <c r="K89" s="19">
        <f t="shared" si="36"/>
      </c>
      <c r="L89" s="19">
        <f t="shared" si="36"/>
      </c>
      <c r="M89" s="19">
        <f t="shared" si="36"/>
      </c>
      <c r="N89" s="19">
        <f t="shared" si="36"/>
      </c>
      <c r="O89" s="19">
        <f t="shared" si="36"/>
      </c>
      <c r="P89" s="19">
        <f t="shared" si="36"/>
      </c>
      <c r="Q89" s="19">
        <f t="shared" si="36"/>
      </c>
      <c r="R89" s="19">
        <f t="shared" si="37"/>
      </c>
      <c r="S89" s="19"/>
      <c r="T89" s="14"/>
      <c r="W89" s="120"/>
      <c r="X89" s="120"/>
      <c r="Y89" s="120"/>
      <c r="Z89" s="123"/>
      <c r="AA89" s="120"/>
      <c r="AB89" s="120"/>
      <c r="AC89" s="120"/>
      <c r="AD89" s="120"/>
      <c r="AE89" s="123"/>
    </row>
    <row r="90" spans="1:31" ht="15">
      <c r="A90" s="20"/>
      <c r="B90" s="93" t="s">
        <v>23</v>
      </c>
      <c r="C90" s="21">
        <f t="shared" si="33"/>
      </c>
      <c r="D90" s="21">
        <f t="shared" si="34"/>
      </c>
      <c r="E90" s="21">
        <f t="shared" si="35"/>
      </c>
      <c r="F90" s="152" t="s">
        <v>147</v>
      </c>
      <c r="G90" s="134">
        <f>Overallresults!$D$19</f>
        <v>4</v>
      </c>
      <c r="H90" s="14"/>
      <c r="I90" s="14"/>
      <c r="J90" s="22"/>
      <c r="K90" s="19">
        <f t="shared" si="36"/>
      </c>
      <c r="L90" s="19">
        <f t="shared" si="36"/>
      </c>
      <c r="M90" s="19">
        <f t="shared" si="36"/>
      </c>
      <c r="N90" s="19">
        <f t="shared" si="36"/>
      </c>
      <c r="O90" s="19">
        <f t="shared" si="36"/>
      </c>
      <c r="P90" s="19">
        <f t="shared" si="36"/>
      </c>
      <c r="Q90" s="19">
        <f t="shared" si="36"/>
      </c>
      <c r="R90" s="19">
        <f t="shared" si="37"/>
      </c>
      <c r="S90" s="19"/>
      <c r="T90" s="14"/>
      <c r="W90" s="2"/>
      <c r="X90" s="2"/>
      <c r="Y90" s="2"/>
      <c r="Z90" s="145"/>
      <c r="AA90" s="2"/>
      <c r="AB90" s="2"/>
      <c r="AC90" s="2"/>
      <c r="AD90" s="2"/>
      <c r="AE90" s="145"/>
    </row>
    <row r="91" spans="1:31" ht="15">
      <c r="A91" s="20"/>
      <c r="B91" s="93" t="s">
        <v>24</v>
      </c>
      <c r="C91" s="21">
        <f t="shared" si="33"/>
      </c>
      <c r="D91" s="21">
        <f t="shared" si="34"/>
      </c>
      <c r="E91" s="21">
        <f t="shared" si="35"/>
      </c>
      <c r="F91" s="152" t="s">
        <v>147</v>
      </c>
      <c r="G91" s="134">
        <f>Overallresults!$D$20</f>
        <v>0</v>
      </c>
      <c r="H91" s="14"/>
      <c r="I91" s="14"/>
      <c r="J91" s="22"/>
      <c r="K91" s="19">
        <f t="shared" si="36"/>
      </c>
      <c r="L91" s="19">
        <f t="shared" si="36"/>
      </c>
      <c r="M91" s="19">
        <f t="shared" si="36"/>
      </c>
      <c r="N91" s="19">
        <f t="shared" si="36"/>
      </c>
      <c r="O91" s="19">
        <f t="shared" si="36"/>
      </c>
      <c r="P91" s="19">
        <f t="shared" si="36"/>
      </c>
      <c r="Q91" s="19">
        <f t="shared" si="36"/>
      </c>
      <c r="R91" s="19">
        <f t="shared" si="37"/>
      </c>
      <c r="S91" s="19"/>
      <c r="T91" s="14"/>
      <c r="W91" s="127"/>
      <c r="X91" s="127"/>
      <c r="Y91" s="121"/>
      <c r="Z91" s="146"/>
      <c r="AA91" s="120"/>
      <c r="AB91" s="127"/>
      <c r="AC91" s="121"/>
      <c r="AD91" s="121"/>
      <c r="AE91" s="146"/>
    </row>
    <row r="92" spans="1:31" ht="15">
      <c r="A92" s="20"/>
      <c r="B92" s="93" t="s">
        <v>25</v>
      </c>
      <c r="C92" s="21">
        <f t="shared" si="33"/>
      </c>
      <c r="D92" s="21">
        <f t="shared" si="34"/>
      </c>
      <c r="E92" s="21">
        <f t="shared" si="35"/>
      </c>
      <c r="F92" s="152" t="s">
        <v>147</v>
      </c>
      <c r="G92" s="134">
        <f>Overallresults!$D$21</f>
        <v>0</v>
      </c>
      <c r="H92" s="14"/>
      <c r="I92" s="14" t="e">
        <f>IF(OR(F92="",TEXT(F92,"[s].0")-VLOOKUP($A84,AWstandards,12,FALSE)&gt;0),0,INT(VLOOKUP($A84,AWstandards,11,FALSE)*(VLOOKUP($A84,AWstandards,12,FALSE)-TEXT(F92,"[s].0"))^VLOOKUP($A84,AWstandards,13,FALSE)+0.5))</f>
        <v>#VALUE!</v>
      </c>
      <c r="J92" s="22"/>
      <c r="K92" s="19">
        <f t="shared" si="36"/>
      </c>
      <c r="L92" s="19">
        <f t="shared" si="36"/>
      </c>
      <c r="M92" s="19">
        <f t="shared" si="36"/>
      </c>
      <c r="N92" s="19">
        <f t="shared" si="36"/>
      </c>
      <c r="O92" s="19">
        <f t="shared" si="36"/>
      </c>
      <c r="P92" s="19">
        <f t="shared" si="36"/>
      </c>
      <c r="Q92" s="19">
        <f t="shared" si="36"/>
      </c>
      <c r="R92" s="19">
        <f t="shared" si="37"/>
      </c>
      <c r="S92" s="19">
        <f>SUM(Decsheets!$V$5:$V$12)-(SUM(K85:Q92))</f>
        <v>9</v>
      </c>
      <c r="T92" s="14"/>
      <c r="W92" s="120"/>
      <c r="X92" s="120"/>
      <c r="Y92" s="120"/>
      <c r="Z92" s="144"/>
      <c r="AA92" s="120"/>
      <c r="AB92" s="120"/>
      <c r="AC92" s="120"/>
      <c r="AD92" s="120"/>
      <c r="AE92" s="144"/>
    </row>
    <row r="93" spans="1:31" ht="15">
      <c r="A93" s="17">
        <v>1500</v>
      </c>
      <c r="B93" s="92"/>
      <c r="C93" s="23" t="s">
        <v>101</v>
      </c>
      <c r="D93" s="25"/>
      <c r="E93" s="26"/>
      <c r="F93" s="125" t="s">
        <v>147</v>
      </c>
      <c r="G93" s="131"/>
      <c r="H93" s="14"/>
      <c r="I93" s="14"/>
      <c r="J93" s="27"/>
      <c r="K93" s="19"/>
      <c r="L93" s="19"/>
      <c r="M93" s="19"/>
      <c r="N93" s="19"/>
      <c r="O93" s="19"/>
      <c r="P93" s="19"/>
      <c r="Q93" s="19"/>
      <c r="R93" s="19"/>
      <c r="S93" s="19"/>
      <c r="T93" s="14" t="s">
        <v>86</v>
      </c>
      <c r="W93" s="120"/>
      <c r="X93" s="120"/>
      <c r="Y93" s="120"/>
      <c r="Z93" s="144"/>
      <c r="AA93" s="120"/>
      <c r="AB93" s="120"/>
      <c r="AC93" s="120"/>
      <c r="AD93" s="120"/>
      <c r="AE93" s="144"/>
    </row>
    <row r="94" spans="1:31" ht="15">
      <c r="A94" s="20" t="s">
        <v>661</v>
      </c>
      <c r="B94" s="93">
        <v>1</v>
      </c>
      <c r="C94" s="21" t="str">
        <f aca="true" t="shared" si="38" ref="C94:C101">IF(A94="","",VLOOKUP($A$93,IF(LEN(A94)=2,SWB,SWA),VLOOKUP(LEFT(A94,1),club,6,FALSE),FALSE))</f>
        <v>Olivia Mead</v>
      </c>
      <c r="D94" s="21">
        <f aca="true" t="shared" si="39" ref="D94:D101">IF(A94="","",VLOOKUP($A$93,IF(LEN(A94)=2,SWB,SWA),VLOOKUP(LEFT(A94,1),club,7,FALSE),FALSE))</f>
        <v>0</v>
      </c>
      <c r="E94" s="21" t="str">
        <f aca="true" t="shared" si="40" ref="E94:E101">IF(A94="","",VLOOKUP(LEFT(A94,1),club,2,FALSE))</f>
        <v>Cambridgeshire</v>
      </c>
      <c r="F94" s="152" t="s">
        <v>706</v>
      </c>
      <c r="G94" s="134">
        <f>Overallresults!$E$14</f>
        <v>8</v>
      </c>
      <c r="H94" s="14"/>
      <c r="I94" s="14" t="e">
        <f>IF(OR(F94="",TEXT(F94,"[s].0")-VLOOKUP($A93,AWstandards,12,FALSE)&gt;0),0,INT(VLOOKUP($A93,AWstandards,11,FALSE)*(VLOOKUP($A93,AWstandards,12,FALSE)-TEXT(F94,"[s].0"))^VLOOKUP($A93,AWstandards,13,FALSE)+0.5))</f>
        <v>#NAME?</v>
      </c>
      <c r="J94" s="22"/>
      <c r="K94" s="19">
        <f aca="true" t="shared" si="41" ref="K94:Q101">IF($A94="","",IF(LEFT($A94,1)=K$12,$G94,""))</f>
      </c>
      <c r="L94" s="19">
        <f t="shared" si="41"/>
        <v>8</v>
      </c>
      <c r="M94" s="19">
        <f t="shared" si="41"/>
      </c>
      <c r="N94" s="19">
        <f t="shared" si="41"/>
      </c>
      <c r="O94" s="19">
        <f t="shared" si="41"/>
      </c>
      <c r="P94" s="19">
        <f t="shared" si="41"/>
      </c>
      <c r="Q94" s="19">
        <f t="shared" si="41"/>
      </c>
      <c r="R94" s="19">
        <f aca="true" t="shared" si="42" ref="R94:R101">IF($A94="","",IF(LEFT($A94,1)=R$11,$G94,""))</f>
      </c>
      <c r="S94" s="19"/>
      <c r="T94" s="14"/>
      <c r="W94" s="120"/>
      <c r="X94" s="120"/>
      <c r="Y94" s="120"/>
      <c r="Z94" s="144"/>
      <c r="AA94" s="120"/>
      <c r="AB94" s="120"/>
      <c r="AC94" s="120"/>
      <c r="AD94" s="120"/>
      <c r="AE94" s="144"/>
    </row>
    <row r="95" spans="1:31" ht="15">
      <c r="A95" s="20" t="s">
        <v>660</v>
      </c>
      <c r="B95" s="93">
        <v>2</v>
      </c>
      <c r="C95" s="21" t="str">
        <f t="shared" si="38"/>
        <v>Lottie Rowendder</v>
      </c>
      <c r="D95" s="21">
        <f t="shared" si="39"/>
        <v>0</v>
      </c>
      <c r="E95" s="21" t="str">
        <f t="shared" si="40"/>
        <v>Hertfordshire</v>
      </c>
      <c r="F95" s="152" t="s">
        <v>707</v>
      </c>
      <c r="G95" s="134">
        <f>Overallresults!$E$15</f>
        <v>6</v>
      </c>
      <c r="H95" s="14"/>
      <c r="I95" s="14" t="e">
        <f>IF(OR(F95="",TEXT(F95,"[s].0")-VLOOKUP($A93,AWstandards,12,FALSE)&gt;0),0,INT(VLOOKUP($A93,AWstandards,11,FALSE)*(VLOOKUP($A93,AWstandards,12,FALSE)-TEXT(F95,"[s].0"))^VLOOKUP($A93,AWstandards,13,FALSE)+0.5))</f>
        <v>#NAME?</v>
      </c>
      <c r="J95" s="22"/>
      <c r="K95" s="19">
        <f t="shared" si="41"/>
      </c>
      <c r="L95" s="19">
        <f t="shared" si="41"/>
      </c>
      <c r="M95" s="19">
        <f t="shared" si="41"/>
        <v>6</v>
      </c>
      <c r="N95" s="19">
        <f t="shared" si="41"/>
      </c>
      <c r="O95" s="19">
        <f t="shared" si="41"/>
      </c>
      <c r="P95" s="19">
        <f t="shared" si="41"/>
      </c>
      <c r="Q95" s="19">
        <f t="shared" si="41"/>
      </c>
      <c r="R95" s="19">
        <f t="shared" si="42"/>
      </c>
      <c r="S95" s="19"/>
      <c r="T95" s="14"/>
      <c r="W95" s="120"/>
      <c r="X95" s="120"/>
      <c r="Y95" s="120"/>
      <c r="Z95" s="144"/>
      <c r="AA95" s="120"/>
      <c r="AB95" s="120"/>
      <c r="AC95" s="120"/>
      <c r="AD95" s="120"/>
      <c r="AE95" s="144"/>
    </row>
    <row r="96" spans="1:31" ht="15">
      <c r="A96" s="20" t="s">
        <v>659</v>
      </c>
      <c r="B96" s="93">
        <v>3</v>
      </c>
      <c r="C96" s="21" t="str">
        <f t="shared" si="38"/>
        <v>Sophie Wetheridge</v>
      </c>
      <c r="D96" s="21">
        <f t="shared" si="39"/>
        <v>0</v>
      </c>
      <c r="E96" s="21" t="str">
        <f t="shared" si="40"/>
        <v>Essex</v>
      </c>
      <c r="F96" s="152" t="s">
        <v>708</v>
      </c>
      <c r="G96" s="134">
        <f>Overallresults!$E$16</f>
        <v>4</v>
      </c>
      <c r="H96" s="14"/>
      <c r="I96" s="14" t="e">
        <f>IF(OR(F96="",TEXT(F96,"[s].0")-VLOOKUP($A93,AWstandards,12,FALSE)&gt;0),0,INT(VLOOKUP($A93,AWstandards,11,FALSE)*(VLOOKUP($A93,AWstandards,12,FALSE)-TEXT(F96,"[s].0"))^VLOOKUP($A93,AWstandards,13,FALSE)+0.5))</f>
        <v>#NAME?</v>
      </c>
      <c r="J96" s="22"/>
      <c r="K96" s="19">
        <f t="shared" si="41"/>
      </c>
      <c r="L96" s="19">
        <f t="shared" si="41"/>
      </c>
      <c r="M96" s="19">
        <f t="shared" si="41"/>
      </c>
      <c r="N96" s="19">
        <f t="shared" si="41"/>
        <v>4</v>
      </c>
      <c r="O96" s="19">
        <f t="shared" si="41"/>
      </c>
      <c r="P96" s="19">
        <f t="shared" si="41"/>
      </c>
      <c r="Q96" s="19">
        <f t="shared" si="41"/>
      </c>
      <c r="R96" s="19">
        <f t="shared" si="42"/>
      </c>
      <c r="S96" s="19"/>
      <c r="T96" s="14"/>
      <c r="W96" s="120"/>
      <c r="X96" s="120"/>
      <c r="Y96" s="120"/>
      <c r="Z96" s="144"/>
      <c r="AA96" s="120"/>
      <c r="AB96" s="120"/>
      <c r="AC96" s="120"/>
      <c r="AD96" s="120"/>
      <c r="AE96" s="144"/>
    </row>
    <row r="97" spans="1:31" ht="15">
      <c r="A97" s="20" t="s">
        <v>663</v>
      </c>
      <c r="B97" s="93" t="s">
        <v>21</v>
      </c>
      <c r="C97" s="21" t="str">
        <f t="shared" si="38"/>
        <v>Sophie Bishop</v>
      </c>
      <c r="D97" s="21">
        <f t="shared" si="39"/>
        <v>0</v>
      </c>
      <c r="E97" s="21" t="str">
        <f t="shared" si="40"/>
        <v>Norfolk</v>
      </c>
      <c r="F97" s="152" t="s">
        <v>709</v>
      </c>
      <c r="G97" s="134">
        <f>Overallresults!$E$17</f>
        <v>3</v>
      </c>
      <c r="H97" s="14"/>
      <c r="I97" s="14"/>
      <c r="J97" s="22"/>
      <c r="K97" s="19">
        <f t="shared" si="41"/>
      </c>
      <c r="L97" s="19">
        <f t="shared" si="41"/>
      </c>
      <c r="M97" s="19">
        <f t="shared" si="41"/>
      </c>
      <c r="N97" s="19">
        <f t="shared" si="41"/>
      </c>
      <c r="O97" s="19">
        <f t="shared" si="41"/>
        <v>3</v>
      </c>
      <c r="P97" s="19">
        <f t="shared" si="41"/>
      </c>
      <c r="Q97" s="19">
        <f t="shared" si="41"/>
      </c>
      <c r="R97" s="19">
        <f t="shared" si="42"/>
      </c>
      <c r="S97" s="19"/>
      <c r="T97" s="14"/>
      <c r="W97" s="120"/>
      <c r="X97" s="120"/>
      <c r="Y97" s="120"/>
      <c r="Z97" s="144"/>
      <c r="AA97" s="120"/>
      <c r="AB97" s="120"/>
      <c r="AC97" s="120"/>
      <c r="AD97" s="120"/>
      <c r="AE97" s="144"/>
    </row>
    <row r="98" spans="1:31" ht="15">
      <c r="A98" s="20"/>
      <c r="B98" s="93" t="s">
        <v>22</v>
      </c>
      <c r="C98" s="21">
        <f t="shared" si="38"/>
      </c>
      <c r="D98" s="21">
        <f t="shared" si="39"/>
      </c>
      <c r="E98" s="21">
        <f t="shared" si="40"/>
      </c>
      <c r="F98" s="152" t="s">
        <v>147</v>
      </c>
      <c r="G98" s="134">
        <f>Overallresults!$E$18</f>
        <v>2</v>
      </c>
      <c r="H98" s="14"/>
      <c r="I98" s="14"/>
      <c r="J98" s="22"/>
      <c r="K98" s="19">
        <f t="shared" si="41"/>
      </c>
      <c r="L98" s="19">
        <f t="shared" si="41"/>
      </c>
      <c r="M98" s="19">
        <f t="shared" si="41"/>
      </c>
      <c r="N98" s="19">
        <f t="shared" si="41"/>
      </c>
      <c r="O98" s="19">
        <f t="shared" si="41"/>
      </c>
      <c r="P98" s="19">
        <f t="shared" si="41"/>
      </c>
      <c r="Q98" s="19">
        <f t="shared" si="41"/>
      </c>
      <c r="R98" s="19">
        <f t="shared" si="42"/>
      </c>
      <c r="S98" s="19"/>
      <c r="T98" s="14"/>
      <c r="W98" s="120"/>
      <c r="X98" s="120"/>
      <c r="Y98" s="120"/>
      <c r="Z98" s="144"/>
      <c r="AA98" s="120"/>
      <c r="AB98" s="120"/>
      <c r="AC98" s="120"/>
      <c r="AD98" s="120"/>
      <c r="AE98" s="144"/>
    </row>
    <row r="99" spans="1:31" ht="15">
      <c r="A99" s="20"/>
      <c r="B99" s="93" t="s">
        <v>23</v>
      </c>
      <c r="C99" s="21">
        <f t="shared" si="38"/>
      </c>
      <c r="D99" s="21">
        <f t="shared" si="39"/>
      </c>
      <c r="E99" s="21">
        <f t="shared" si="40"/>
      </c>
      <c r="F99" s="152" t="s">
        <v>147</v>
      </c>
      <c r="G99" s="134">
        <f>Overallresults!$E$19</f>
        <v>1</v>
      </c>
      <c r="H99" s="14"/>
      <c r="I99" s="14"/>
      <c r="J99" s="22"/>
      <c r="K99" s="19">
        <f t="shared" si="41"/>
      </c>
      <c r="L99" s="19">
        <f t="shared" si="41"/>
      </c>
      <c r="M99" s="19">
        <f t="shared" si="41"/>
      </c>
      <c r="N99" s="19">
        <f t="shared" si="41"/>
      </c>
      <c r="O99" s="19">
        <f t="shared" si="41"/>
      </c>
      <c r="P99" s="19">
        <f t="shared" si="41"/>
      </c>
      <c r="Q99" s="19">
        <f t="shared" si="41"/>
      </c>
      <c r="R99" s="19">
        <f t="shared" si="42"/>
      </c>
      <c r="S99" s="19"/>
      <c r="T99" s="14"/>
      <c r="W99" s="120"/>
      <c r="X99" s="120"/>
      <c r="Y99" s="120"/>
      <c r="Z99" s="144"/>
      <c r="AA99" s="120"/>
      <c r="AB99" s="120"/>
      <c r="AC99" s="120"/>
      <c r="AD99" s="120"/>
      <c r="AE99" s="144"/>
    </row>
    <row r="100" spans="1:31" ht="15">
      <c r="A100" s="20"/>
      <c r="B100" s="93" t="s">
        <v>24</v>
      </c>
      <c r="C100" s="21">
        <f t="shared" si="38"/>
      </c>
      <c r="D100" s="21">
        <f t="shared" si="39"/>
      </c>
      <c r="E100" s="21">
        <f t="shared" si="40"/>
      </c>
      <c r="F100" s="152" t="s">
        <v>147</v>
      </c>
      <c r="G100" s="134">
        <f>Overallresults!$E$20</f>
        <v>0</v>
      </c>
      <c r="H100" s="14"/>
      <c r="I100" s="14"/>
      <c r="J100" s="22"/>
      <c r="K100" s="19">
        <f t="shared" si="41"/>
      </c>
      <c r="L100" s="19">
        <f t="shared" si="41"/>
      </c>
      <c r="M100" s="19">
        <f t="shared" si="41"/>
      </c>
      <c r="N100" s="19">
        <f t="shared" si="41"/>
      </c>
      <c r="O100" s="19">
        <f t="shared" si="41"/>
      </c>
      <c r="P100" s="19">
        <f t="shared" si="41"/>
      </c>
      <c r="Q100" s="19">
        <f t="shared" si="41"/>
      </c>
      <c r="R100" s="19">
        <f t="shared" si="42"/>
      </c>
      <c r="S100" s="19"/>
      <c r="T100" s="14"/>
      <c r="W100" s="2"/>
      <c r="X100" s="2"/>
      <c r="Y100" s="2"/>
      <c r="Z100" s="145"/>
      <c r="AA100" s="2"/>
      <c r="AB100" s="2"/>
      <c r="AC100" s="2"/>
      <c r="AD100" s="2"/>
      <c r="AE100" s="145"/>
    </row>
    <row r="101" spans="1:31" ht="15">
      <c r="A101" s="20"/>
      <c r="B101" s="93" t="s">
        <v>25</v>
      </c>
      <c r="C101" s="21">
        <f t="shared" si="38"/>
      </c>
      <c r="D101" s="21">
        <f t="shared" si="39"/>
      </c>
      <c r="E101" s="21">
        <f t="shared" si="40"/>
      </c>
      <c r="F101" s="152" t="s">
        <v>147</v>
      </c>
      <c r="G101" s="134">
        <f>Overallresults!$E$21</f>
        <v>0</v>
      </c>
      <c r="H101" s="14"/>
      <c r="I101" s="14" t="e">
        <f>IF(OR(F101="",TEXT(F101,"[s].0")-VLOOKUP($A93,AWstandards,12,FALSE)&gt;0),0,INT(VLOOKUP($A93,AWstandards,11,FALSE)*(VLOOKUP($A93,AWstandards,12,FALSE)-TEXT(F101,"[s].0"))^VLOOKUP($A93,AWstandards,13,FALSE)+0.5))</f>
        <v>#VALUE!</v>
      </c>
      <c r="J101" s="22"/>
      <c r="K101" s="19">
        <f t="shared" si="41"/>
      </c>
      <c r="L101" s="19">
        <f t="shared" si="41"/>
      </c>
      <c r="M101" s="19">
        <f t="shared" si="41"/>
      </c>
      <c r="N101" s="19">
        <f t="shared" si="41"/>
      </c>
      <c r="O101" s="19">
        <f t="shared" si="41"/>
      </c>
      <c r="P101" s="19">
        <f t="shared" si="41"/>
      </c>
      <c r="Q101" s="19">
        <f t="shared" si="41"/>
      </c>
      <c r="R101" s="19">
        <f t="shared" si="42"/>
      </c>
      <c r="S101" s="19">
        <f>SUM(Decsheets!$W$5:$W$12)-(SUM(K94:Q101))</f>
        <v>3</v>
      </c>
      <c r="T101" s="14"/>
      <c r="W101" s="127"/>
      <c r="X101" s="127"/>
      <c r="Y101" s="121"/>
      <c r="Z101" s="146"/>
      <c r="AA101" s="120"/>
      <c r="AB101" s="127"/>
      <c r="AC101" s="121"/>
      <c r="AD101" s="121"/>
      <c r="AE101" s="146"/>
    </row>
    <row r="102" spans="1:31" ht="15">
      <c r="A102" s="17">
        <v>3000</v>
      </c>
      <c r="B102" s="92"/>
      <c r="C102" s="23" t="s">
        <v>263</v>
      </c>
      <c r="D102" s="25"/>
      <c r="E102" s="26"/>
      <c r="F102" s="125" t="s">
        <v>147</v>
      </c>
      <c r="G102" s="131"/>
      <c r="H102" s="14"/>
      <c r="I102" s="14"/>
      <c r="J102" s="27"/>
      <c r="K102" s="19"/>
      <c r="L102" s="19"/>
      <c r="M102" s="19"/>
      <c r="N102" s="19"/>
      <c r="O102" s="19"/>
      <c r="P102" s="19"/>
      <c r="Q102" s="19"/>
      <c r="R102" s="19"/>
      <c r="S102" s="19"/>
      <c r="T102" s="14" t="s">
        <v>80</v>
      </c>
      <c r="W102" s="120"/>
      <c r="X102" s="120"/>
      <c r="Y102" s="120"/>
      <c r="Z102" s="144"/>
      <c r="AA102" s="120"/>
      <c r="AB102" s="120"/>
      <c r="AC102" s="120"/>
      <c r="AD102" s="120"/>
      <c r="AE102" s="144"/>
    </row>
    <row r="103" spans="1:31" ht="15">
      <c r="A103" s="20" t="s">
        <v>270</v>
      </c>
      <c r="B103" s="93">
        <v>1</v>
      </c>
      <c r="C103" s="21" t="str">
        <f aca="true" t="shared" si="43" ref="C103:C110">IF(A103="","",VLOOKUP($A$102,IF(LEN(A103)=2,SWB,SWA),VLOOKUP(LEFT(A103,1),club,6,FALSE),FALSE))</f>
        <v>Lottie Rowendder</v>
      </c>
      <c r="D103" s="21">
        <f aca="true" t="shared" si="44" ref="D103:D110">IF(A103="","",VLOOKUP($A$102,IF(LEN(A103)=2,SWB,SWA),VLOOKUP(LEFT(A103,1),club,7,FALSE),FALSE))</f>
        <v>0</v>
      </c>
      <c r="E103" s="21" t="str">
        <f t="shared" si="1"/>
        <v>Hertfordshire</v>
      </c>
      <c r="F103" s="152" t="s">
        <v>710</v>
      </c>
      <c r="G103" s="134">
        <f>Overallresults!$D$14</f>
        <v>12</v>
      </c>
      <c r="H103" s="14"/>
      <c r="I103" s="14" t="e">
        <f>IF(OR(F103="",TEXT(F103,"[s].0")-VLOOKUP($A102,AWstandards,12,FALSE)&gt;0),0,INT(VLOOKUP($A102,AWstandards,11,FALSE)*(VLOOKUP($A102,AWstandards,12,FALSE)-TEXT(F103,"[s].0"))^VLOOKUP($A102,AWstandards,13,FALSE)+0.5))</f>
        <v>#NAME?</v>
      </c>
      <c r="J103" s="22"/>
      <c r="K103" s="19">
        <f aca="true" t="shared" si="45" ref="K103:Q110">IF($A103="","",IF(LEFT($A103,1)=K$12,$G103,""))</f>
      </c>
      <c r="L103" s="19">
        <f t="shared" si="45"/>
      </c>
      <c r="M103" s="19">
        <f t="shared" si="45"/>
        <v>12</v>
      </c>
      <c r="N103" s="19">
        <f t="shared" si="45"/>
      </c>
      <c r="O103" s="19">
        <f t="shared" si="45"/>
      </c>
      <c r="P103" s="19">
        <f t="shared" si="45"/>
      </c>
      <c r="Q103" s="19">
        <f t="shared" si="45"/>
      </c>
      <c r="R103" s="19">
        <f aca="true" t="shared" si="46" ref="R103:R110">IF($A103="","",IF(LEFT($A103,1)=R$11,$G103,""))</f>
      </c>
      <c r="S103" s="19"/>
      <c r="T103" s="14"/>
      <c r="W103" s="120"/>
      <c r="X103" s="120"/>
      <c r="Y103" s="120"/>
      <c r="Z103" s="144"/>
      <c r="AA103" s="120"/>
      <c r="AB103" s="120"/>
      <c r="AC103" s="120"/>
      <c r="AD103" s="120"/>
      <c r="AE103" s="144"/>
    </row>
    <row r="104" spans="1:31" ht="15">
      <c r="A104" s="20" t="s">
        <v>157</v>
      </c>
      <c r="B104" s="93">
        <v>2</v>
      </c>
      <c r="C104" s="21" t="str">
        <f t="shared" si="43"/>
        <v>Scarlet Dalrymple</v>
      </c>
      <c r="D104" s="21">
        <f t="shared" si="44"/>
        <v>0</v>
      </c>
      <c r="E104" s="21" t="str">
        <f aca="true" t="shared" si="47" ref="E104:E110">IF(A104="","",VLOOKUP(LEFT(A104,1),club,2,FALSE))</f>
        <v>Cambridgeshire</v>
      </c>
      <c r="F104" s="152" t="s">
        <v>711</v>
      </c>
      <c r="G104" s="134">
        <f>Overallresults!$D$15</f>
        <v>10</v>
      </c>
      <c r="H104" s="14"/>
      <c r="I104" s="14" t="e">
        <f>IF(OR(F104="",TEXT(F104,"[s].0")-VLOOKUP($A102,AWstandards,12,FALSE)&gt;0),0,INT(VLOOKUP($A102,AWstandards,11,FALSE)*(VLOOKUP($A102,AWstandards,12,FALSE)-TEXT(F104,"[s].0"))^VLOOKUP($A102,AWstandards,13,FALSE)+0.5))</f>
        <v>#NAME?</v>
      </c>
      <c r="J104" s="22"/>
      <c r="K104" s="19">
        <f t="shared" si="45"/>
      </c>
      <c r="L104" s="19">
        <f t="shared" si="45"/>
        <v>10</v>
      </c>
      <c r="M104" s="19">
        <f t="shared" si="45"/>
      </c>
      <c r="N104" s="19">
        <f t="shared" si="45"/>
      </c>
      <c r="O104" s="19">
        <f t="shared" si="45"/>
      </c>
      <c r="P104" s="19">
        <f t="shared" si="45"/>
      </c>
      <c r="Q104" s="19">
        <f t="shared" si="45"/>
      </c>
      <c r="R104" s="19">
        <f t="shared" si="46"/>
      </c>
      <c r="S104" s="19"/>
      <c r="T104" s="14"/>
      <c r="W104" s="120"/>
      <c r="X104" s="120"/>
      <c r="Y104" s="120"/>
      <c r="Z104" s="144"/>
      <c r="AA104" s="120"/>
      <c r="AB104" s="120"/>
      <c r="AC104" s="120"/>
      <c r="AD104" s="120"/>
      <c r="AE104" s="144"/>
    </row>
    <row r="105" spans="1:31" ht="15">
      <c r="A105" s="20" t="s">
        <v>269</v>
      </c>
      <c r="B105" s="93">
        <v>3</v>
      </c>
      <c r="C105" s="21" t="str">
        <f t="shared" si="43"/>
        <v>Ellie Taylor</v>
      </c>
      <c r="D105" s="21">
        <f t="shared" si="44"/>
        <v>0</v>
      </c>
      <c r="E105" s="21" t="str">
        <f t="shared" si="47"/>
        <v>Norfolk</v>
      </c>
      <c r="F105" s="152" t="s">
        <v>712</v>
      </c>
      <c r="G105" s="134">
        <f>Overallresults!$D$16</f>
        <v>8</v>
      </c>
      <c r="H105" s="14"/>
      <c r="I105" s="14" t="e">
        <f>IF(OR(F105="",TEXT(F105,"[s].0")-VLOOKUP($A102,AWstandards,12,FALSE)&gt;0),0,INT(VLOOKUP($A102,AWstandards,11,FALSE)*(VLOOKUP($A102,AWstandards,12,FALSE)-TEXT(F105,"[s].0"))^VLOOKUP($A102,AWstandards,13,FALSE)+0.5))</f>
        <v>#NAME?</v>
      </c>
      <c r="J105" s="22"/>
      <c r="K105" s="19">
        <f t="shared" si="45"/>
      </c>
      <c r="L105" s="19">
        <f t="shared" si="45"/>
      </c>
      <c r="M105" s="19">
        <f t="shared" si="45"/>
      </c>
      <c r="N105" s="19">
        <f t="shared" si="45"/>
      </c>
      <c r="O105" s="19">
        <f t="shared" si="45"/>
        <v>8</v>
      </c>
      <c r="P105" s="19">
        <f t="shared" si="45"/>
      </c>
      <c r="Q105" s="19">
        <f t="shared" si="45"/>
      </c>
      <c r="R105" s="19">
        <f t="shared" si="46"/>
      </c>
      <c r="S105" s="19"/>
      <c r="T105" s="14"/>
      <c r="W105" s="120"/>
      <c r="X105" s="120"/>
      <c r="Y105" s="120"/>
      <c r="Z105" s="144"/>
      <c r="AA105" s="120"/>
      <c r="AB105" s="120"/>
      <c r="AC105" s="120"/>
      <c r="AD105" s="120"/>
      <c r="AE105" s="144"/>
    </row>
    <row r="106" spans="1:31" ht="15">
      <c r="A106" s="20" t="s">
        <v>659</v>
      </c>
      <c r="B106" s="93" t="s">
        <v>21</v>
      </c>
      <c r="C106" s="21" t="str">
        <f t="shared" si="43"/>
        <v>Meg Rapley</v>
      </c>
      <c r="D106" s="21">
        <f t="shared" si="44"/>
        <v>0</v>
      </c>
      <c r="E106" s="21" t="str">
        <f t="shared" si="47"/>
        <v>Essex</v>
      </c>
      <c r="F106" s="152" t="s">
        <v>713</v>
      </c>
      <c r="G106" s="134">
        <f>Overallresults!$D$17</f>
        <v>6</v>
      </c>
      <c r="H106" s="14"/>
      <c r="I106" s="14"/>
      <c r="J106" s="22"/>
      <c r="K106" s="19">
        <f t="shared" si="45"/>
      </c>
      <c r="L106" s="19">
        <f t="shared" si="45"/>
      </c>
      <c r="M106" s="19">
        <f t="shared" si="45"/>
      </c>
      <c r="N106" s="19">
        <f t="shared" si="45"/>
        <v>6</v>
      </c>
      <c r="O106" s="19">
        <f t="shared" si="45"/>
      </c>
      <c r="P106" s="19">
        <f t="shared" si="45"/>
      </c>
      <c r="Q106" s="19">
        <f t="shared" si="45"/>
      </c>
      <c r="R106" s="19">
        <f t="shared" si="46"/>
      </c>
      <c r="S106" s="19"/>
      <c r="T106" s="14"/>
      <c r="W106" s="120"/>
      <c r="X106" s="120"/>
      <c r="Y106" s="120"/>
      <c r="Z106" s="144"/>
      <c r="AA106" s="120"/>
      <c r="AB106" s="120"/>
      <c r="AC106" s="120"/>
      <c r="AD106" s="120"/>
      <c r="AE106" s="144"/>
    </row>
    <row r="107" spans="1:31" ht="15">
      <c r="A107" s="20" t="s">
        <v>267</v>
      </c>
      <c r="B107" s="93" t="s">
        <v>22</v>
      </c>
      <c r="C107" s="21" t="str">
        <f t="shared" si="43"/>
        <v>Anna Keeble</v>
      </c>
      <c r="D107" s="21">
        <f t="shared" si="44"/>
        <v>0</v>
      </c>
      <c r="E107" s="21" t="str">
        <f t="shared" si="47"/>
        <v>Suffolk</v>
      </c>
      <c r="F107" s="152" t="s">
        <v>714</v>
      </c>
      <c r="G107" s="134">
        <f>Overallresults!$D$18</f>
        <v>5</v>
      </c>
      <c r="H107" s="14"/>
      <c r="I107" s="14"/>
      <c r="J107" s="22"/>
      <c r="K107" s="19">
        <f t="shared" si="45"/>
      </c>
      <c r="L107" s="19">
        <f t="shared" si="45"/>
      </c>
      <c r="M107" s="19">
        <f t="shared" si="45"/>
      </c>
      <c r="N107" s="19">
        <f t="shared" si="45"/>
      </c>
      <c r="O107" s="19">
        <f t="shared" si="45"/>
      </c>
      <c r="P107" s="19">
        <f t="shared" si="45"/>
        <v>5</v>
      </c>
      <c r="Q107" s="19">
        <f t="shared" si="45"/>
      </c>
      <c r="R107" s="19">
        <f t="shared" si="46"/>
      </c>
      <c r="S107" s="19"/>
      <c r="T107" s="14"/>
      <c r="W107" s="120"/>
      <c r="X107" s="120"/>
      <c r="Y107" s="120"/>
      <c r="Z107" s="144"/>
      <c r="AA107" s="120"/>
      <c r="AB107" s="120"/>
      <c r="AC107" s="120"/>
      <c r="AD107" s="120"/>
      <c r="AE107" s="144"/>
    </row>
    <row r="108" spans="1:31" ht="15">
      <c r="A108" s="20"/>
      <c r="B108" s="93" t="s">
        <v>23</v>
      </c>
      <c r="C108" s="21">
        <f t="shared" si="43"/>
      </c>
      <c r="D108" s="21">
        <f t="shared" si="44"/>
      </c>
      <c r="E108" s="21">
        <f t="shared" si="47"/>
      </c>
      <c r="F108" s="152" t="s">
        <v>147</v>
      </c>
      <c r="G108" s="134">
        <f>Overallresults!$D$19</f>
        <v>4</v>
      </c>
      <c r="H108" s="14"/>
      <c r="I108" s="14"/>
      <c r="J108" s="22"/>
      <c r="K108" s="19">
        <f t="shared" si="45"/>
      </c>
      <c r="L108" s="19">
        <f t="shared" si="45"/>
      </c>
      <c r="M108" s="19">
        <f t="shared" si="45"/>
      </c>
      <c r="N108" s="19">
        <f t="shared" si="45"/>
      </c>
      <c r="O108" s="19">
        <f t="shared" si="45"/>
      </c>
      <c r="P108" s="19">
        <f t="shared" si="45"/>
      </c>
      <c r="Q108" s="19">
        <f t="shared" si="45"/>
      </c>
      <c r="R108" s="19">
        <f t="shared" si="46"/>
      </c>
      <c r="S108" s="19"/>
      <c r="T108" s="14"/>
      <c r="W108" s="120"/>
      <c r="X108" s="120"/>
      <c r="Y108" s="120"/>
      <c r="Z108" s="144"/>
      <c r="AA108" s="120"/>
      <c r="AB108" s="120"/>
      <c r="AC108" s="120"/>
      <c r="AD108" s="120"/>
      <c r="AE108" s="144"/>
    </row>
    <row r="109" spans="1:31" ht="15">
      <c r="A109" s="20"/>
      <c r="B109" s="93" t="s">
        <v>24</v>
      </c>
      <c r="C109" s="21">
        <f t="shared" si="43"/>
      </c>
      <c r="D109" s="21">
        <f t="shared" si="44"/>
      </c>
      <c r="E109" s="21">
        <f t="shared" si="47"/>
      </c>
      <c r="F109" s="152" t="s">
        <v>147</v>
      </c>
      <c r="G109" s="134">
        <f>Overallresults!$D$20</f>
        <v>0</v>
      </c>
      <c r="H109" s="14"/>
      <c r="I109" s="14"/>
      <c r="J109" s="22"/>
      <c r="K109" s="19">
        <f t="shared" si="45"/>
      </c>
      <c r="L109" s="19">
        <f t="shared" si="45"/>
      </c>
      <c r="M109" s="19">
        <f t="shared" si="45"/>
      </c>
      <c r="N109" s="19">
        <f t="shared" si="45"/>
      </c>
      <c r="O109" s="19">
        <f t="shared" si="45"/>
      </c>
      <c r="P109" s="19">
        <f t="shared" si="45"/>
      </c>
      <c r="Q109" s="19">
        <f t="shared" si="45"/>
      </c>
      <c r="R109" s="19">
        <f t="shared" si="46"/>
      </c>
      <c r="S109" s="19"/>
      <c r="T109" s="14"/>
      <c r="W109" s="120"/>
      <c r="X109" s="120"/>
      <c r="Y109" s="120"/>
      <c r="Z109" s="144"/>
      <c r="AA109" s="120"/>
      <c r="AB109" s="120"/>
      <c r="AC109" s="120"/>
      <c r="AD109" s="120"/>
      <c r="AE109" s="144"/>
    </row>
    <row r="110" spans="1:31" ht="15">
      <c r="A110" s="20"/>
      <c r="B110" s="93" t="s">
        <v>25</v>
      </c>
      <c r="C110" s="21">
        <f t="shared" si="43"/>
      </c>
      <c r="D110" s="21">
        <f t="shared" si="44"/>
      </c>
      <c r="E110" s="21">
        <f t="shared" si="47"/>
      </c>
      <c r="F110" s="152" t="s">
        <v>147</v>
      </c>
      <c r="G110" s="134">
        <f>Overallresults!$D$21</f>
        <v>0</v>
      </c>
      <c r="H110" s="14"/>
      <c r="I110" s="14" t="e">
        <f>IF(OR(F110="",TEXT(F110,"[s].0")-VLOOKUP($A102,AWstandards,12,FALSE)&gt;0),0,INT(VLOOKUP($A102,AWstandards,11,FALSE)*(VLOOKUP($A102,AWstandards,12,FALSE)-TEXT(F110,"[s].0"))^VLOOKUP($A102,AWstandards,13,FALSE)+0.5))</f>
        <v>#VALUE!</v>
      </c>
      <c r="J110" s="22"/>
      <c r="K110" s="19">
        <f t="shared" si="45"/>
      </c>
      <c r="L110" s="19">
        <f t="shared" si="45"/>
      </c>
      <c r="M110" s="19">
        <f t="shared" si="45"/>
      </c>
      <c r="N110" s="19">
        <f t="shared" si="45"/>
      </c>
      <c r="O110" s="19">
        <f t="shared" si="45"/>
      </c>
      <c r="P110" s="19">
        <f t="shared" si="45"/>
      </c>
      <c r="Q110" s="19">
        <f t="shared" si="45"/>
      </c>
      <c r="R110" s="19">
        <f t="shared" si="46"/>
      </c>
      <c r="S110" s="19">
        <f>SUM(Decsheets!$V$5:$V$12)-(SUM(K103:Q110))</f>
        <v>4</v>
      </c>
      <c r="T110" s="14"/>
      <c r="W110" s="2"/>
      <c r="X110" s="2"/>
      <c r="Y110" s="2"/>
      <c r="Z110" s="145"/>
      <c r="AA110" s="2"/>
      <c r="AB110" s="2"/>
      <c r="AC110" s="2"/>
      <c r="AD110" s="2"/>
      <c r="AE110" s="145"/>
    </row>
    <row r="111" spans="1:31" ht="15">
      <c r="A111" s="17">
        <v>3000</v>
      </c>
      <c r="B111" s="92"/>
      <c r="C111" s="23" t="s">
        <v>264</v>
      </c>
      <c r="D111" s="23"/>
      <c r="E111" s="26"/>
      <c r="F111" s="125" t="s">
        <v>147</v>
      </c>
      <c r="G111" s="131"/>
      <c r="H111" s="14"/>
      <c r="I111" s="14"/>
      <c r="J111" s="27"/>
      <c r="K111" s="19"/>
      <c r="L111" s="19"/>
      <c r="M111" s="19"/>
      <c r="N111" s="19"/>
      <c r="O111" s="19"/>
      <c r="P111" s="19"/>
      <c r="Q111" s="19"/>
      <c r="R111" s="19"/>
      <c r="S111" s="19"/>
      <c r="T111" s="14" t="s">
        <v>81</v>
      </c>
      <c r="W111" s="127"/>
      <c r="X111" s="127"/>
      <c r="Y111" s="121"/>
      <c r="Z111" s="146"/>
      <c r="AA111" s="120"/>
      <c r="AB111" s="127"/>
      <c r="AC111" s="121"/>
      <c r="AD111" s="121"/>
      <c r="AE111" s="146"/>
    </row>
    <row r="112" spans="1:31" ht="15">
      <c r="A112" s="20" t="s">
        <v>660</v>
      </c>
      <c r="B112" s="93">
        <v>1</v>
      </c>
      <c r="C112" s="21" t="str">
        <f aca="true" t="shared" si="48" ref="C112:C119">IF(A112="","",VLOOKUP($A$111,IF(LEN(A112)=2,SWB,SWA),VLOOKUP(LEFT(A112,1),club,6,FALSE),FALSE))</f>
        <v>Claire Bentley</v>
      </c>
      <c r="D112" s="21">
        <f aca="true" t="shared" si="49" ref="D112:D119">IF(A112="","",VLOOKUP($A$111,IF(LEN(A112)=2,SWB,SWA),VLOOKUP(LEFT(A112,1),club,7,FALSE),FALSE))</f>
        <v>0</v>
      </c>
      <c r="E112" s="21" t="str">
        <f aca="true" t="shared" si="50" ref="E112:E119">IF(A112="","",VLOOKUP(LEFT(A112,1),club,2,FALSE))</f>
        <v>Hertfordshire</v>
      </c>
      <c r="F112" s="152" t="s">
        <v>715</v>
      </c>
      <c r="G112" s="134">
        <f>Overallresults!$E$14</f>
        <v>8</v>
      </c>
      <c r="H112" s="14"/>
      <c r="I112" s="14" t="e">
        <f>IF(OR(F112="",TEXT(F112,"[s].0")-VLOOKUP($A111,AWstandards,12,FALSE)&gt;0),0,INT(VLOOKUP($A111,AWstandards,11,FALSE)*(VLOOKUP($A111,AWstandards,12,FALSE)-TEXT(F112,"[s].0"))^VLOOKUP($A111,AWstandards,13,FALSE)+0.5))</f>
        <v>#NAME?</v>
      </c>
      <c r="J112" s="22"/>
      <c r="K112" s="19">
        <f aca="true" t="shared" si="51" ref="K112:Q119">IF($A112="","",IF(LEFT($A112,1)=K$12,$G112,""))</f>
      </c>
      <c r="L112" s="19">
        <f t="shared" si="51"/>
      </c>
      <c r="M112" s="19">
        <f t="shared" si="51"/>
        <v>8</v>
      </c>
      <c r="N112" s="19">
        <f t="shared" si="51"/>
      </c>
      <c r="O112" s="19">
        <f t="shared" si="51"/>
      </c>
      <c r="P112" s="19">
        <f t="shared" si="51"/>
      </c>
      <c r="Q112" s="19">
        <f t="shared" si="51"/>
      </c>
      <c r="R112" s="19">
        <f aca="true" t="shared" si="52" ref="R112:R119">IF($A112="","",IF(LEFT($A112,1)=R$11,$G112,""))</f>
      </c>
      <c r="S112" s="19"/>
      <c r="T112" s="14"/>
      <c r="W112" s="120"/>
      <c r="X112" s="120"/>
      <c r="Y112" s="120"/>
      <c r="Z112" s="144"/>
      <c r="AA112" s="120"/>
      <c r="AB112" s="120"/>
      <c r="AC112" s="120"/>
      <c r="AD112" s="120"/>
      <c r="AE112" s="144"/>
    </row>
    <row r="113" spans="1:31" ht="15">
      <c r="A113" s="20" t="s">
        <v>155</v>
      </c>
      <c r="B113" s="93">
        <v>2</v>
      </c>
      <c r="C113" s="21" t="str">
        <f t="shared" si="48"/>
        <v>Sophie Wetheridge</v>
      </c>
      <c r="D113" s="21">
        <f t="shared" si="49"/>
        <v>0</v>
      </c>
      <c r="E113" s="21" t="str">
        <f t="shared" si="50"/>
        <v>Essex</v>
      </c>
      <c r="F113" s="152" t="s">
        <v>716</v>
      </c>
      <c r="G113" s="134">
        <f>Overallresults!$E$15</f>
        <v>6</v>
      </c>
      <c r="H113" s="14"/>
      <c r="I113" s="14" t="e">
        <f>IF(OR(F113="",TEXT(F113,"[s].0")-VLOOKUP($A111,AWstandards,12,FALSE)&gt;0),0,INT(VLOOKUP($A111,AWstandards,11,FALSE)*(VLOOKUP($A111,AWstandards,12,FALSE)-TEXT(F113,"[s].0"))^VLOOKUP($A111,AWstandards,13,FALSE)+0.5))</f>
        <v>#NAME?</v>
      </c>
      <c r="J113" s="22"/>
      <c r="K113" s="19">
        <f t="shared" si="51"/>
      </c>
      <c r="L113" s="19">
        <f t="shared" si="51"/>
      </c>
      <c r="M113" s="19">
        <f t="shared" si="51"/>
      </c>
      <c r="N113" s="19">
        <f t="shared" si="51"/>
        <v>6</v>
      </c>
      <c r="O113" s="19">
        <f t="shared" si="51"/>
      </c>
      <c r="P113" s="19">
        <f t="shared" si="51"/>
      </c>
      <c r="Q113" s="19">
        <f t="shared" si="51"/>
      </c>
      <c r="R113" s="19">
        <f t="shared" si="52"/>
      </c>
      <c r="S113" s="19"/>
      <c r="T113" s="14"/>
      <c r="W113" s="120"/>
      <c r="X113" s="120"/>
      <c r="Y113" s="120"/>
      <c r="Z113" s="144"/>
      <c r="AA113" s="120"/>
      <c r="AB113" s="120"/>
      <c r="AC113" s="120"/>
      <c r="AD113" s="120"/>
      <c r="AE113" s="144"/>
    </row>
    <row r="114" spans="1:31" ht="15">
      <c r="A114" s="20"/>
      <c r="B114" s="93">
        <v>3</v>
      </c>
      <c r="C114" s="21">
        <f t="shared" si="48"/>
      </c>
      <c r="D114" s="21">
        <f t="shared" si="49"/>
      </c>
      <c r="E114" s="21">
        <f t="shared" si="50"/>
      </c>
      <c r="F114" s="152" t="s">
        <v>147</v>
      </c>
      <c r="G114" s="134">
        <f>Overallresults!$E$16</f>
        <v>4</v>
      </c>
      <c r="H114" s="14"/>
      <c r="I114" s="14" t="e">
        <f>IF(OR(F114="",TEXT(F114,"[s].0")-VLOOKUP($A111,AWstandards,12,FALSE)&gt;0),0,INT(VLOOKUP($A111,AWstandards,11,FALSE)*(VLOOKUP($A111,AWstandards,12,FALSE)-TEXT(F114,"[s].0"))^VLOOKUP($A111,AWstandards,13,FALSE)+0.5))</f>
        <v>#VALUE!</v>
      </c>
      <c r="J114" s="22"/>
      <c r="K114" s="19">
        <f t="shared" si="51"/>
      </c>
      <c r="L114" s="19">
        <f t="shared" si="51"/>
      </c>
      <c r="M114" s="19">
        <f t="shared" si="51"/>
      </c>
      <c r="N114" s="19">
        <f t="shared" si="51"/>
      </c>
      <c r="O114" s="19">
        <f t="shared" si="51"/>
      </c>
      <c r="P114" s="19">
        <f t="shared" si="51"/>
      </c>
      <c r="Q114" s="19">
        <f t="shared" si="51"/>
      </c>
      <c r="R114" s="19">
        <f t="shared" si="52"/>
      </c>
      <c r="S114" s="19"/>
      <c r="T114" s="14"/>
      <c r="W114" s="120"/>
      <c r="X114" s="120"/>
      <c r="Y114" s="120"/>
      <c r="Z114" s="144"/>
      <c r="AA114" s="120"/>
      <c r="AB114" s="120"/>
      <c r="AC114" s="120"/>
      <c r="AD114" s="120"/>
      <c r="AE114" s="144"/>
    </row>
    <row r="115" spans="1:31" ht="15">
      <c r="A115" s="20"/>
      <c r="B115" s="93" t="s">
        <v>21</v>
      </c>
      <c r="C115" s="21">
        <f t="shared" si="48"/>
      </c>
      <c r="D115" s="21">
        <f t="shared" si="49"/>
      </c>
      <c r="E115" s="21">
        <f t="shared" si="50"/>
      </c>
      <c r="F115" s="152" t="s">
        <v>147</v>
      </c>
      <c r="G115" s="134">
        <f>Overallresults!$E$17</f>
        <v>3</v>
      </c>
      <c r="H115" s="14"/>
      <c r="I115" s="14"/>
      <c r="J115" s="22"/>
      <c r="K115" s="19">
        <f t="shared" si="51"/>
      </c>
      <c r="L115" s="19">
        <f t="shared" si="51"/>
      </c>
      <c r="M115" s="19">
        <f t="shared" si="51"/>
      </c>
      <c r="N115" s="19">
        <f t="shared" si="51"/>
      </c>
      <c r="O115" s="19">
        <f t="shared" si="51"/>
      </c>
      <c r="P115" s="19">
        <f t="shared" si="51"/>
      </c>
      <c r="Q115" s="19">
        <f t="shared" si="51"/>
      </c>
      <c r="R115" s="19">
        <f t="shared" si="52"/>
      </c>
      <c r="S115" s="19"/>
      <c r="T115" s="14"/>
      <c r="W115" s="120"/>
      <c r="X115" s="120"/>
      <c r="Y115" s="120"/>
      <c r="Z115" s="144"/>
      <c r="AA115" s="120"/>
      <c r="AB115" s="120"/>
      <c r="AC115" s="120"/>
      <c r="AD115" s="120"/>
      <c r="AE115" s="144"/>
    </row>
    <row r="116" spans="1:31" ht="15">
      <c r="A116" s="20"/>
      <c r="B116" s="93" t="s">
        <v>22</v>
      </c>
      <c r="C116" s="21">
        <f t="shared" si="48"/>
      </c>
      <c r="D116" s="21">
        <f t="shared" si="49"/>
      </c>
      <c r="E116" s="21">
        <f t="shared" si="50"/>
      </c>
      <c r="F116" s="152" t="s">
        <v>147</v>
      </c>
      <c r="G116" s="134">
        <f>Overallresults!$E$18</f>
        <v>2</v>
      </c>
      <c r="H116" s="14"/>
      <c r="I116" s="14"/>
      <c r="J116" s="22"/>
      <c r="K116" s="19">
        <f t="shared" si="51"/>
      </c>
      <c r="L116" s="19">
        <f t="shared" si="51"/>
      </c>
      <c r="M116" s="19">
        <f t="shared" si="51"/>
      </c>
      <c r="N116" s="19">
        <f t="shared" si="51"/>
      </c>
      <c r="O116" s="19">
        <f t="shared" si="51"/>
      </c>
      <c r="P116" s="19">
        <f t="shared" si="51"/>
      </c>
      <c r="Q116" s="19">
        <f t="shared" si="51"/>
      </c>
      <c r="R116" s="19">
        <f t="shared" si="52"/>
      </c>
      <c r="S116" s="19"/>
      <c r="T116" s="14"/>
      <c r="W116" s="120"/>
      <c r="X116" s="120"/>
      <c r="Y116" s="120"/>
      <c r="Z116" s="144"/>
      <c r="AA116" s="120"/>
      <c r="AB116" s="120"/>
      <c r="AC116" s="120"/>
      <c r="AD116" s="120"/>
      <c r="AE116" s="144"/>
    </row>
    <row r="117" spans="1:31" ht="15">
      <c r="A117" s="20"/>
      <c r="B117" s="93" t="s">
        <v>23</v>
      </c>
      <c r="C117" s="21">
        <f t="shared" si="48"/>
      </c>
      <c r="D117" s="21">
        <f t="shared" si="49"/>
      </c>
      <c r="E117" s="21">
        <f t="shared" si="50"/>
      </c>
      <c r="F117" s="152" t="s">
        <v>147</v>
      </c>
      <c r="G117" s="134">
        <f>Overallresults!$E$19</f>
        <v>1</v>
      </c>
      <c r="H117" s="14"/>
      <c r="I117" s="14"/>
      <c r="J117" s="22"/>
      <c r="K117" s="19">
        <f t="shared" si="51"/>
      </c>
      <c r="L117" s="19">
        <f t="shared" si="51"/>
      </c>
      <c r="M117" s="19">
        <f t="shared" si="51"/>
      </c>
      <c r="N117" s="19">
        <f t="shared" si="51"/>
      </c>
      <c r="O117" s="19">
        <f t="shared" si="51"/>
      </c>
      <c r="P117" s="19">
        <f t="shared" si="51"/>
      </c>
      <c r="Q117" s="19">
        <f t="shared" si="51"/>
      </c>
      <c r="R117" s="19">
        <f t="shared" si="52"/>
      </c>
      <c r="S117" s="19"/>
      <c r="T117" s="14"/>
      <c r="W117" s="120"/>
      <c r="X117" s="120"/>
      <c r="Y117" s="120"/>
      <c r="Z117" s="144"/>
      <c r="AA117" s="120"/>
      <c r="AB117" s="120"/>
      <c r="AC117" s="120"/>
      <c r="AD117" s="120"/>
      <c r="AE117" s="144"/>
    </row>
    <row r="118" spans="1:31" ht="15">
      <c r="A118" s="20"/>
      <c r="B118" s="93" t="s">
        <v>24</v>
      </c>
      <c r="C118" s="21">
        <f t="shared" si="48"/>
      </c>
      <c r="D118" s="21">
        <f t="shared" si="49"/>
      </c>
      <c r="E118" s="21">
        <f t="shared" si="50"/>
      </c>
      <c r="F118" s="152" t="s">
        <v>147</v>
      </c>
      <c r="G118" s="134">
        <f>Overallresults!$E$20</f>
        <v>0</v>
      </c>
      <c r="H118" s="14"/>
      <c r="I118" s="14"/>
      <c r="J118" s="22"/>
      <c r="K118" s="19">
        <f t="shared" si="51"/>
      </c>
      <c r="L118" s="19">
        <f t="shared" si="51"/>
      </c>
      <c r="M118" s="19">
        <f t="shared" si="51"/>
      </c>
      <c r="N118" s="19">
        <f t="shared" si="51"/>
      </c>
      <c r="O118" s="19">
        <f t="shared" si="51"/>
      </c>
      <c r="P118" s="19">
        <f t="shared" si="51"/>
      </c>
      <c r="Q118" s="19">
        <f t="shared" si="51"/>
      </c>
      <c r="R118" s="19">
        <f t="shared" si="52"/>
      </c>
      <c r="S118" s="19"/>
      <c r="T118" s="14"/>
      <c r="W118" s="120"/>
      <c r="X118" s="120"/>
      <c r="Y118" s="120"/>
      <c r="Z118" s="144"/>
      <c r="AA118" s="120"/>
      <c r="AB118" s="120"/>
      <c r="AC118" s="120"/>
      <c r="AD118" s="120"/>
      <c r="AE118" s="144"/>
    </row>
    <row r="119" spans="1:31" ht="15">
      <c r="A119" s="20"/>
      <c r="B119" s="93" t="s">
        <v>25</v>
      </c>
      <c r="C119" s="21">
        <f t="shared" si="48"/>
      </c>
      <c r="D119" s="21">
        <f t="shared" si="49"/>
      </c>
      <c r="E119" s="21">
        <f t="shared" si="50"/>
      </c>
      <c r="F119" s="152" t="s">
        <v>147</v>
      </c>
      <c r="G119" s="134">
        <f>Overallresults!$E$21</f>
        <v>0</v>
      </c>
      <c r="H119" s="14"/>
      <c r="I119" s="14" t="e">
        <f>IF(OR(F119="",TEXT(F119,"[s].0")-VLOOKUP($A111,AWstandards,12,FALSE)&gt;0),0,INT(VLOOKUP($A111,AWstandards,11,FALSE)*(VLOOKUP($A111,AWstandards,12,FALSE)-TEXT(F119,"[s].0"))^VLOOKUP($A111,AWstandards,13,FALSE)+0.5))</f>
        <v>#VALUE!</v>
      </c>
      <c r="J119" s="22"/>
      <c r="K119" s="19">
        <f t="shared" si="51"/>
      </c>
      <c r="L119" s="19">
        <f t="shared" si="51"/>
      </c>
      <c r="M119" s="19">
        <f t="shared" si="51"/>
      </c>
      <c r="N119" s="19">
        <f t="shared" si="51"/>
      </c>
      <c r="O119" s="19">
        <f t="shared" si="51"/>
      </c>
      <c r="P119" s="19">
        <f t="shared" si="51"/>
      </c>
      <c r="Q119" s="19">
        <f t="shared" si="51"/>
      </c>
      <c r="R119" s="19">
        <f t="shared" si="52"/>
      </c>
      <c r="S119" s="19">
        <f>SUM(Decsheets!$W$5:$W$12)-(SUM(K112:Q119))</f>
        <v>10</v>
      </c>
      <c r="T119" s="14"/>
      <c r="W119" s="120"/>
      <c r="X119" s="120"/>
      <c r="Y119" s="120"/>
      <c r="Z119" s="144"/>
      <c r="AA119" s="120"/>
      <c r="AB119" s="120"/>
      <c r="AC119" s="120"/>
      <c r="AD119" s="120"/>
      <c r="AE119" s="144"/>
    </row>
    <row r="120" spans="1:31" ht="15">
      <c r="A120" s="28" t="s">
        <v>19</v>
      </c>
      <c r="B120" s="92"/>
      <c r="C120" s="23" t="s">
        <v>102</v>
      </c>
      <c r="D120" s="23"/>
      <c r="E120" s="133" t="s">
        <v>172</v>
      </c>
      <c r="F120" s="150">
        <v>0.3</v>
      </c>
      <c r="G120" s="131"/>
      <c r="H120" s="14"/>
      <c r="I120" s="14"/>
      <c r="J120" s="14"/>
      <c r="K120" s="19"/>
      <c r="L120" s="19"/>
      <c r="M120" s="19"/>
      <c r="N120" s="19"/>
      <c r="O120" s="19"/>
      <c r="P120" s="19"/>
      <c r="Q120" s="19"/>
      <c r="R120" s="19"/>
      <c r="S120" s="19"/>
      <c r="T120" s="14" t="s">
        <v>87</v>
      </c>
      <c r="W120" s="2"/>
      <c r="X120" s="2"/>
      <c r="Y120" s="2"/>
      <c r="Z120" s="145"/>
      <c r="AA120" s="2"/>
      <c r="AB120" s="2"/>
      <c r="AC120" s="2"/>
      <c r="AD120" s="2"/>
      <c r="AE120" s="145"/>
    </row>
    <row r="121" spans="1:31" ht="15">
      <c r="A121" s="20" t="s">
        <v>269</v>
      </c>
      <c r="B121" s="93">
        <v>1</v>
      </c>
      <c r="C121" s="21" t="str">
        <f aca="true" t="shared" si="53" ref="C121:C128">IF(A121="","",VLOOKUP($A$120,IF(LEN(A121)=2,SWB,SWA),VLOOKUP(LEFT(A121,1),club,6,FALSE),FALSE))</f>
        <v>Katie Daniels</v>
      </c>
      <c r="D121" s="21">
        <f aca="true" t="shared" si="54" ref="D121:D128">IF(A121="","",VLOOKUP($A$120,IF(LEN(A121)=2,SWB,SWA),VLOOKUP(LEFT(A121,1),club,7,FALSE),FALSE))</f>
        <v>0</v>
      </c>
      <c r="E121" s="21" t="str">
        <f aca="true" t="shared" si="55" ref="E121:E128">IF(A121="","",VLOOKUP(LEFT(A121,1),club,2,FALSE))</f>
        <v>Norfolk</v>
      </c>
      <c r="F121" s="128">
        <v>15.7</v>
      </c>
      <c r="G121" s="134">
        <f>Overallresults!$D$14</f>
        <v>12</v>
      </c>
      <c r="H121" s="14"/>
      <c r="I121" s="14" t="e">
        <f>IF(OR(F121="",F121-VLOOKUP($A120,AWstandards,12,FALSE)&gt;0),0,INT(VLOOKUP($A120,AWstandards,11,FALSE)*(VLOOKUP($A120,AWstandards,12,FALSE)-F121)^VLOOKUP($A120,AWstandards,13,FALSE)+0.5))</f>
        <v>#NAME?</v>
      </c>
      <c r="J121" s="22"/>
      <c r="K121" s="19">
        <f aca="true" t="shared" si="56" ref="K121:Q128">IF($A121="","",IF(LEFT($A121,1)=K$12,$G121,""))</f>
      </c>
      <c r="L121" s="19">
        <f t="shared" si="56"/>
      </c>
      <c r="M121" s="19">
        <f t="shared" si="56"/>
      </c>
      <c r="N121" s="19">
        <f t="shared" si="56"/>
      </c>
      <c r="O121" s="19">
        <f t="shared" si="56"/>
        <v>12</v>
      </c>
      <c r="P121" s="19">
        <f t="shared" si="56"/>
      </c>
      <c r="Q121" s="19">
        <f t="shared" si="56"/>
      </c>
      <c r="R121" s="19">
        <f aca="true" t="shared" si="57" ref="R121:R128">IF($A121="","",IF(LEFT($A121,1)=R$11,$G121,""))</f>
      </c>
      <c r="S121" s="19"/>
      <c r="T121" s="14"/>
      <c r="W121" s="127"/>
      <c r="X121" s="127"/>
      <c r="Y121" s="121"/>
      <c r="Z121" s="146"/>
      <c r="AB121" s="127"/>
      <c r="AC121" s="121"/>
      <c r="AD121" s="121"/>
      <c r="AE121" s="146"/>
    </row>
    <row r="122" spans="1:31" ht="15">
      <c r="A122" s="20" t="s">
        <v>155</v>
      </c>
      <c r="B122" s="93">
        <v>2</v>
      </c>
      <c r="C122" s="21" t="str">
        <f t="shared" si="53"/>
        <v>Beth Harryman</v>
      </c>
      <c r="D122" s="21">
        <f t="shared" si="54"/>
        <v>0</v>
      </c>
      <c r="E122" s="21" t="str">
        <f t="shared" si="55"/>
        <v>Essex</v>
      </c>
      <c r="F122" s="128">
        <v>16</v>
      </c>
      <c r="G122" s="134">
        <f>Overallresults!$D$15</f>
        <v>10</v>
      </c>
      <c r="H122" s="14"/>
      <c r="I122" s="14" t="e">
        <f>IF(OR(F122="",F122-VLOOKUP($A120,AWstandards,12,FALSE)&gt;0),0,INT(VLOOKUP($A120,AWstandards,11,FALSE)*(VLOOKUP($A120,AWstandards,12,FALSE)-F122)^VLOOKUP($A120,AWstandards,13,FALSE)+0.5))</f>
        <v>#NAME?</v>
      </c>
      <c r="J122" s="22"/>
      <c r="K122" s="19">
        <f t="shared" si="56"/>
      </c>
      <c r="L122" s="19">
        <f t="shared" si="56"/>
      </c>
      <c r="M122" s="19">
        <f t="shared" si="56"/>
      </c>
      <c r="N122" s="19">
        <f t="shared" si="56"/>
        <v>10</v>
      </c>
      <c r="O122" s="19">
        <f t="shared" si="56"/>
      </c>
      <c r="P122" s="19">
        <f t="shared" si="56"/>
      </c>
      <c r="Q122" s="19">
        <f t="shared" si="56"/>
      </c>
      <c r="R122" s="19">
        <f t="shared" si="57"/>
      </c>
      <c r="S122" s="19"/>
      <c r="T122" s="14"/>
      <c r="W122" s="120"/>
      <c r="X122" s="120"/>
      <c r="Y122" s="120"/>
      <c r="Z122" s="144"/>
      <c r="AB122" s="120"/>
      <c r="AC122" s="120"/>
      <c r="AD122" s="120"/>
      <c r="AE122" s="144"/>
    </row>
    <row r="123" spans="1:31" ht="15">
      <c r="A123" s="20" t="s">
        <v>157</v>
      </c>
      <c r="B123" s="93">
        <v>3</v>
      </c>
      <c r="C123" s="21" t="str">
        <f t="shared" si="53"/>
        <v>Megan Sims</v>
      </c>
      <c r="D123" s="21">
        <f t="shared" si="54"/>
        <v>0</v>
      </c>
      <c r="E123" s="21" t="str">
        <f t="shared" si="55"/>
        <v>Cambridgeshire</v>
      </c>
      <c r="F123" s="128">
        <v>16.3</v>
      </c>
      <c r="G123" s="134">
        <f>Overallresults!$D$16</f>
        <v>8</v>
      </c>
      <c r="H123" s="14"/>
      <c r="I123" s="14" t="e">
        <f>IF(OR(F123="",F123-VLOOKUP($A120,AWstandards,12,FALSE)&gt;0),0,INT(VLOOKUP($A120,AWstandards,11,FALSE)*(VLOOKUP($A120,AWstandards,12,FALSE)-F123)^VLOOKUP($A120,AWstandards,13,FALSE)+0.5))</f>
        <v>#NAME?</v>
      </c>
      <c r="J123" s="22"/>
      <c r="K123" s="19">
        <f t="shared" si="56"/>
      </c>
      <c r="L123" s="19">
        <f t="shared" si="56"/>
        <v>8</v>
      </c>
      <c r="M123" s="19">
        <f t="shared" si="56"/>
      </c>
      <c r="N123" s="19">
        <f t="shared" si="56"/>
      </c>
      <c r="O123" s="19">
        <f t="shared" si="56"/>
      </c>
      <c r="P123" s="19">
        <f t="shared" si="56"/>
      </c>
      <c r="Q123" s="19">
        <f t="shared" si="56"/>
      </c>
      <c r="R123" s="19">
        <f t="shared" si="57"/>
      </c>
      <c r="S123" s="19"/>
      <c r="T123" s="14"/>
      <c r="W123" s="120"/>
      <c r="X123" s="120"/>
      <c r="Y123" s="120"/>
      <c r="Z123" s="144"/>
      <c r="AB123" s="120"/>
      <c r="AC123" s="120"/>
      <c r="AD123" s="120"/>
      <c r="AE123" s="144"/>
    </row>
    <row r="124" spans="1:31" ht="15">
      <c r="A124" s="20" t="s">
        <v>267</v>
      </c>
      <c r="B124" s="93" t="s">
        <v>21</v>
      </c>
      <c r="C124" s="21" t="str">
        <f t="shared" si="53"/>
        <v>April Castle</v>
      </c>
      <c r="D124" s="21">
        <f t="shared" si="54"/>
        <v>0</v>
      </c>
      <c r="E124" s="21" t="str">
        <f t="shared" si="55"/>
        <v>Suffolk</v>
      </c>
      <c r="F124" s="128">
        <v>17.5</v>
      </c>
      <c r="G124" s="134">
        <f>Overallresults!$D$17</f>
        <v>6</v>
      </c>
      <c r="H124" s="14"/>
      <c r="I124" s="14"/>
      <c r="J124" s="22"/>
      <c r="K124" s="19">
        <f t="shared" si="56"/>
      </c>
      <c r="L124" s="19">
        <f t="shared" si="56"/>
      </c>
      <c r="M124" s="19">
        <f t="shared" si="56"/>
      </c>
      <c r="N124" s="19">
        <f t="shared" si="56"/>
      </c>
      <c r="O124" s="19">
        <f t="shared" si="56"/>
      </c>
      <c r="P124" s="19">
        <f t="shared" si="56"/>
        <v>6</v>
      </c>
      <c r="Q124" s="19">
        <f t="shared" si="56"/>
      </c>
      <c r="R124" s="19">
        <f t="shared" si="57"/>
      </c>
      <c r="S124" s="19"/>
      <c r="T124" s="14"/>
      <c r="W124" s="120"/>
      <c r="X124" s="120"/>
      <c r="Y124" s="120"/>
      <c r="Z124" s="144"/>
      <c r="AB124" s="120"/>
      <c r="AC124" s="120"/>
      <c r="AD124" s="120"/>
      <c r="AE124" s="144"/>
    </row>
    <row r="125" spans="1:31" ht="15">
      <c r="A125" s="20" t="s">
        <v>270</v>
      </c>
      <c r="B125" s="93" t="s">
        <v>22</v>
      </c>
      <c r="C125" s="21" t="str">
        <f t="shared" si="53"/>
        <v>Aisia Rhodes</v>
      </c>
      <c r="D125" s="21">
        <f t="shared" si="54"/>
        <v>0</v>
      </c>
      <c r="E125" s="21" t="str">
        <f t="shared" si="55"/>
        <v>Hertfordshire</v>
      </c>
      <c r="F125" s="128">
        <v>18.7</v>
      </c>
      <c r="G125" s="134">
        <f>Overallresults!$D$18</f>
        <v>5</v>
      </c>
      <c r="H125" s="14"/>
      <c r="I125" s="14"/>
      <c r="J125" s="22"/>
      <c r="K125" s="19">
        <f t="shared" si="56"/>
      </c>
      <c r="L125" s="19">
        <f t="shared" si="56"/>
      </c>
      <c r="M125" s="19">
        <f t="shared" si="56"/>
        <v>5</v>
      </c>
      <c r="N125" s="19">
        <f t="shared" si="56"/>
      </c>
      <c r="O125" s="19">
        <f t="shared" si="56"/>
      </c>
      <c r="P125" s="19">
        <f t="shared" si="56"/>
      </c>
      <c r="Q125" s="19">
        <f t="shared" si="56"/>
      </c>
      <c r="R125" s="19">
        <f t="shared" si="57"/>
      </c>
      <c r="S125" s="19"/>
      <c r="T125" s="14"/>
      <c r="W125" s="120"/>
      <c r="X125" s="120"/>
      <c r="Y125" s="120"/>
      <c r="Z125" s="144"/>
      <c r="AB125" s="120"/>
      <c r="AC125" s="120"/>
      <c r="AD125" s="120"/>
      <c r="AE125" s="144"/>
    </row>
    <row r="126" spans="1:31" ht="15">
      <c r="A126" s="20"/>
      <c r="B126" s="93" t="s">
        <v>23</v>
      </c>
      <c r="C126" s="21">
        <f t="shared" si="53"/>
      </c>
      <c r="D126" s="21">
        <f t="shared" si="54"/>
      </c>
      <c r="E126" s="21">
        <f t="shared" si="55"/>
      </c>
      <c r="F126" s="128" t="s">
        <v>147</v>
      </c>
      <c r="G126" s="134">
        <f>Overallresults!$D$19</f>
        <v>4</v>
      </c>
      <c r="H126" s="14"/>
      <c r="I126" s="14"/>
      <c r="J126" s="22"/>
      <c r="K126" s="19">
        <f t="shared" si="56"/>
      </c>
      <c r="L126" s="19">
        <f t="shared" si="56"/>
      </c>
      <c r="M126" s="19">
        <f t="shared" si="56"/>
      </c>
      <c r="N126" s="19">
        <f t="shared" si="56"/>
      </c>
      <c r="O126" s="19">
        <f t="shared" si="56"/>
      </c>
      <c r="P126" s="19">
        <f t="shared" si="56"/>
      </c>
      <c r="Q126" s="19">
        <f t="shared" si="56"/>
      </c>
      <c r="R126" s="19">
        <f t="shared" si="57"/>
      </c>
      <c r="S126" s="19"/>
      <c r="T126" s="14"/>
      <c r="W126" s="120"/>
      <c r="X126" s="120"/>
      <c r="Y126" s="120"/>
      <c r="Z126" s="144"/>
      <c r="AA126" s="2"/>
      <c r="AB126" s="120"/>
      <c r="AC126" s="120"/>
      <c r="AD126" s="120"/>
      <c r="AE126" s="144"/>
    </row>
    <row r="127" spans="1:31" ht="15">
      <c r="A127" s="20"/>
      <c r="B127" s="93" t="s">
        <v>24</v>
      </c>
      <c r="C127" s="21">
        <f t="shared" si="53"/>
      </c>
      <c r="D127" s="21">
        <f t="shared" si="54"/>
      </c>
      <c r="E127" s="21">
        <f t="shared" si="55"/>
      </c>
      <c r="F127" s="128" t="s">
        <v>147</v>
      </c>
      <c r="G127" s="134">
        <f>Overallresults!$D$20</f>
        <v>0</v>
      </c>
      <c r="H127" s="14"/>
      <c r="I127" s="14"/>
      <c r="J127" s="22"/>
      <c r="K127" s="19">
        <f t="shared" si="56"/>
      </c>
      <c r="L127" s="19">
        <f t="shared" si="56"/>
      </c>
      <c r="M127" s="19">
        <f t="shared" si="56"/>
      </c>
      <c r="N127" s="19">
        <f t="shared" si="56"/>
      </c>
      <c r="O127" s="19">
        <f t="shared" si="56"/>
      </c>
      <c r="P127" s="19">
        <f t="shared" si="56"/>
      </c>
      <c r="Q127" s="19">
        <f t="shared" si="56"/>
      </c>
      <c r="R127" s="19">
        <f t="shared" si="57"/>
      </c>
      <c r="S127" s="19"/>
      <c r="T127" s="14"/>
      <c r="W127" s="120"/>
      <c r="X127" s="120"/>
      <c r="Y127" s="120"/>
      <c r="Z127" s="144"/>
      <c r="AB127" s="120"/>
      <c r="AC127" s="120"/>
      <c r="AD127" s="120"/>
      <c r="AE127" s="144"/>
    </row>
    <row r="128" spans="1:31" ht="15">
      <c r="A128" s="20"/>
      <c r="B128" s="93" t="s">
        <v>25</v>
      </c>
      <c r="C128" s="21">
        <f t="shared" si="53"/>
      </c>
      <c r="D128" s="21">
        <f t="shared" si="54"/>
      </c>
      <c r="E128" s="21">
        <f t="shared" si="55"/>
      </c>
      <c r="F128" s="128" t="s">
        <v>147</v>
      </c>
      <c r="G128" s="134">
        <f>Overallresults!$D$21</f>
        <v>0</v>
      </c>
      <c r="H128" s="14"/>
      <c r="I128" s="14" t="e">
        <f>IF(OR(F128="",F128-VLOOKUP($A120,AWstandards,12,FALSE)&gt;0),0,INT(VLOOKUP($A120,AWstandards,11,FALSE)*(VLOOKUP($A120,AWstandards,12,FALSE)-F128)^VLOOKUP($A120,AWstandards,13,FALSE)+0.5))</f>
        <v>#VALUE!</v>
      </c>
      <c r="J128" s="22"/>
      <c r="K128" s="19">
        <f t="shared" si="56"/>
      </c>
      <c r="L128" s="19">
        <f t="shared" si="56"/>
      </c>
      <c r="M128" s="19">
        <f t="shared" si="56"/>
      </c>
      <c r="N128" s="19">
        <f t="shared" si="56"/>
      </c>
      <c r="O128" s="19">
        <f t="shared" si="56"/>
      </c>
      <c r="P128" s="19">
        <f t="shared" si="56"/>
      </c>
      <c r="Q128" s="19">
        <f t="shared" si="56"/>
      </c>
      <c r="R128" s="19">
        <f t="shared" si="57"/>
      </c>
      <c r="S128" s="19">
        <f>SUM(Decsheets!$V$5:$V$12)-(SUM(K121:Q128))</f>
        <v>4</v>
      </c>
      <c r="T128" s="14"/>
      <c r="W128" s="120"/>
      <c r="X128" s="120"/>
      <c r="Y128" s="120"/>
      <c r="Z128" s="144"/>
      <c r="AB128" s="120"/>
      <c r="AC128" s="120"/>
      <c r="AD128" s="120"/>
      <c r="AE128" s="144"/>
    </row>
    <row r="129" spans="1:31" ht="15">
      <c r="A129" s="28" t="s">
        <v>19</v>
      </c>
      <c r="B129" s="92"/>
      <c r="C129" s="23" t="s">
        <v>103</v>
      </c>
      <c r="D129" s="23"/>
      <c r="E129" s="133" t="s">
        <v>172</v>
      </c>
      <c r="F129" s="150">
        <v>0</v>
      </c>
      <c r="G129" s="131"/>
      <c r="H129" s="14"/>
      <c r="I129" s="14"/>
      <c r="J129" s="14"/>
      <c r="K129" s="19"/>
      <c r="L129" s="19"/>
      <c r="M129" s="19"/>
      <c r="N129" s="19"/>
      <c r="O129" s="19"/>
      <c r="P129" s="19"/>
      <c r="Q129" s="19"/>
      <c r="R129" s="19"/>
      <c r="S129" s="19"/>
      <c r="T129" s="14" t="s">
        <v>88</v>
      </c>
      <c r="W129" s="120"/>
      <c r="X129" s="120"/>
      <c r="Y129" s="120"/>
      <c r="Z129" s="144"/>
      <c r="AB129" s="120"/>
      <c r="AC129" s="120"/>
      <c r="AD129" s="120"/>
      <c r="AE129" s="144"/>
    </row>
    <row r="130" spans="1:20" ht="15">
      <c r="A130" s="20" t="s">
        <v>661</v>
      </c>
      <c r="B130" s="93">
        <v>1</v>
      </c>
      <c r="C130" s="21" t="str">
        <f aca="true" t="shared" si="58" ref="C130:C137">IF(A130="","",VLOOKUP($A$129,IF(LEN(A130)=2,SWB,SWA),VLOOKUP(LEFT(A130,1),club,6,FALSE),FALSE))</f>
        <v>Rosanna Jacobs</v>
      </c>
      <c r="D130" s="21">
        <f aca="true" t="shared" si="59" ref="D130:D137">IF(A130="","",VLOOKUP($A$129,IF(LEN(A130)=2,SWB,SWA),VLOOKUP(LEFT(A130,1),club,7,FALSE),FALSE))</f>
        <v>0</v>
      </c>
      <c r="E130" s="21" t="str">
        <f aca="true" t="shared" si="60" ref="E130:E137">IF(A130="","",VLOOKUP(LEFT(A130,1),club,2,FALSE))</f>
        <v>Cambridgeshire</v>
      </c>
      <c r="F130" s="128">
        <v>17</v>
      </c>
      <c r="G130" s="134">
        <f>Overallresults!$E$14</f>
        <v>8</v>
      </c>
      <c r="H130" s="14"/>
      <c r="I130" s="14" t="e">
        <f>IF(OR(F130="",F130-VLOOKUP($A129,AWstandards,12,FALSE)&gt;0),0,INT(VLOOKUP($A129,AWstandards,11,FALSE)*(VLOOKUP($A129,AWstandards,12,FALSE)-F130)^VLOOKUP($A129,AWstandards,13,FALSE)+0.5))</f>
        <v>#NAME?</v>
      </c>
      <c r="J130" s="22"/>
      <c r="K130" s="19">
        <f aca="true" t="shared" si="61" ref="K130:Q137">IF($A130="","",IF(LEFT($A130,1)=K$12,$G130,""))</f>
      </c>
      <c r="L130" s="19">
        <f t="shared" si="61"/>
        <v>8</v>
      </c>
      <c r="M130" s="19">
        <f t="shared" si="61"/>
      </c>
      <c r="N130" s="19">
        <f t="shared" si="61"/>
      </c>
      <c r="O130" s="19">
        <f t="shared" si="61"/>
      </c>
      <c r="P130" s="19">
        <f t="shared" si="61"/>
      </c>
      <c r="Q130" s="19">
        <f t="shared" si="61"/>
      </c>
      <c r="R130" s="19">
        <f aca="true" t="shared" si="62" ref="R130:R137">IF($A130="","",IF(LEFT($A130,1)=R$11,$G130,""))</f>
      </c>
      <c r="S130" s="19"/>
      <c r="T130" s="14"/>
    </row>
    <row r="131" spans="1:31" ht="15">
      <c r="A131" s="20" t="s">
        <v>663</v>
      </c>
      <c r="B131" s="93">
        <v>2</v>
      </c>
      <c r="C131" s="21" t="str">
        <f t="shared" si="58"/>
        <v>Sara Henderson</v>
      </c>
      <c r="D131" s="21">
        <f t="shared" si="59"/>
        <v>0</v>
      </c>
      <c r="E131" s="21" t="str">
        <f t="shared" si="60"/>
        <v>Norfolk</v>
      </c>
      <c r="F131" s="128">
        <v>17.3</v>
      </c>
      <c r="G131" s="134">
        <f>Overallresults!$E$15</f>
        <v>6</v>
      </c>
      <c r="H131" s="14"/>
      <c r="I131" s="14" t="e">
        <f>IF(OR(F131="",F131-VLOOKUP($A129,AWstandards,12,FALSE)&gt;0),0,INT(VLOOKUP($A129,AWstandards,11,FALSE)*(VLOOKUP($A129,AWstandards,12,FALSE)-F131)^VLOOKUP($A129,AWstandards,13,FALSE)+0.5))</f>
        <v>#NAME?</v>
      </c>
      <c r="J131" s="22"/>
      <c r="K131" s="19">
        <f t="shared" si="61"/>
      </c>
      <c r="L131" s="19">
        <f t="shared" si="61"/>
      </c>
      <c r="M131" s="19">
        <f t="shared" si="61"/>
      </c>
      <c r="N131" s="19">
        <f t="shared" si="61"/>
      </c>
      <c r="O131" s="19">
        <f t="shared" si="61"/>
        <v>6</v>
      </c>
      <c r="P131" s="19">
        <f t="shared" si="61"/>
      </c>
      <c r="Q131" s="19">
        <f t="shared" si="61"/>
      </c>
      <c r="R131" s="19">
        <f t="shared" si="62"/>
      </c>
      <c r="S131" s="19"/>
      <c r="T131" s="14"/>
      <c r="W131" s="127"/>
      <c r="X131" s="127"/>
      <c r="Y131" s="121"/>
      <c r="Z131" s="146"/>
      <c r="AB131" s="127"/>
      <c r="AC131" s="121"/>
      <c r="AD131" s="121"/>
      <c r="AE131" s="146"/>
    </row>
    <row r="132" spans="1:31" ht="15">
      <c r="A132" s="20" t="s">
        <v>660</v>
      </c>
      <c r="B132" s="93">
        <v>3</v>
      </c>
      <c r="C132" s="21" t="str">
        <f t="shared" si="58"/>
        <v>Rachel Bentley</v>
      </c>
      <c r="D132" s="21">
        <f t="shared" si="59"/>
        <v>0</v>
      </c>
      <c r="E132" s="21" t="str">
        <f t="shared" si="60"/>
        <v>Hertfordshire</v>
      </c>
      <c r="F132" s="128">
        <v>18.2</v>
      </c>
      <c r="G132" s="134">
        <f>Overallresults!$E$16</f>
        <v>4</v>
      </c>
      <c r="H132" s="14"/>
      <c r="I132" s="14" t="e">
        <f>IF(OR(F132="",F132-VLOOKUP($A129,AWstandards,12,FALSE)&gt;0),0,INT(VLOOKUP($A129,AWstandards,11,FALSE)*(VLOOKUP($A129,AWstandards,12,FALSE)-F132)^VLOOKUP($A129,AWstandards,13,FALSE)+0.5))</f>
        <v>#NAME?</v>
      </c>
      <c r="J132" s="22"/>
      <c r="K132" s="19">
        <f t="shared" si="61"/>
      </c>
      <c r="L132" s="19">
        <f t="shared" si="61"/>
      </c>
      <c r="M132" s="19">
        <f t="shared" si="61"/>
        <v>4</v>
      </c>
      <c r="N132" s="19">
        <f t="shared" si="61"/>
      </c>
      <c r="O132" s="19">
        <f t="shared" si="61"/>
      </c>
      <c r="P132" s="19">
        <f t="shared" si="61"/>
      </c>
      <c r="Q132" s="19">
        <f t="shared" si="61"/>
      </c>
      <c r="R132" s="19">
        <f t="shared" si="62"/>
      </c>
      <c r="S132" s="19"/>
      <c r="T132" s="14"/>
      <c r="W132" s="120"/>
      <c r="X132" s="120"/>
      <c r="Y132" s="120"/>
      <c r="Z132" s="144"/>
      <c r="AB132" s="120"/>
      <c r="AC132" s="120"/>
      <c r="AD132" s="120"/>
      <c r="AE132" s="144"/>
    </row>
    <row r="133" spans="1:31" ht="15">
      <c r="A133" s="20"/>
      <c r="B133" s="93" t="s">
        <v>21</v>
      </c>
      <c r="C133" s="21">
        <f t="shared" si="58"/>
      </c>
      <c r="D133" s="21">
        <f t="shared" si="59"/>
      </c>
      <c r="E133" s="21">
        <f t="shared" si="60"/>
      </c>
      <c r="F133" s="128" t="s">
        <v>147</v>
      </c>
      <c r="G133" s="134">
        <f>Overallresults!$E$17</f>
        <v>3</v>
      </c>
      <c r="H133" s="14"/>
      <c r="I133" s="14"/>
      <c r="J133" s="22"/>
      <c r="K133" s="19">
        <f t="shared" si="61"/>
      </c>
      <c r="L133" s="19">
        <f t="shared" si="61"/>
      </c>
      <c r="M133" s="19">
        <f t="shared" si="61"/>
      </c>
      <c r="N133" s="19">
        <f t="shared" si="61"/>
      </c>
      <c r="O133" s="19">
        <f t="shared" si="61"/>
      </c>
      <c r="P133" s="19">
        <f t="shared" si="61"/>
      </c>
      <c r="Q133" s="19">
        <f t="shared" si="61"/>
      </c>
      <c r="R133" s="19">
        <f t="shared" si="62"/>
      </c>
      <c r="S133" s="19"/>
      <c r="T133" s="14"/>
      <c r="W133" s="120"/>
      <c r="X133" s="120"/>
      <c r="Y133" s="120"/>
      <c r="Z133" s="144"/>
      <c r="AB133" s="120"/>
      <c r="AC133" s="120"/>
      <c r="AD133" s="120"/>
      <c r="AE133" s="144"/>
    </row>
    <row r="134" spans="1:31" ht="15">
      <c r="A134" s="20"/>
      <c r="B134" s="93" t="s">
        <v>22</v>
      </c>
      <c r="C134" s="21">
        <f t="shared" si="58"/>
      </c>
      <c r="D134" s="21">
        <f t="shared" si="59"/>
      </c>
      <c r="E134" s="21">
        <f t="shared" si="60"/>
      </c>
      <c r="F134" s="128" t="s">
        <v>147</v>
      </c>
      <c r="G134" s="134">
        <f>Overallresults!$E$18</f>
        <v>2</v>
      </c>
      <c r="H134" s="14"/>
      <c r="I134" s="14"/>
      <c r="J134" s="22"/>
      <c r="K134" s="19">
        <f t="shared" si="61"/>
      </c>
      <c r="L134" s="19">
        <f t="shared" si="61"/>
      </c>
      <c r="M134" s="19">
        <f t="shared" si="61"/>
      </c>
      <c r="N134" s="19">
        <f t="shared" si="61"/>
      </c>
      <c r="O134" s="19">
        <f t="shared" si="61"/>
      </c>
      <c r="P134" s="19">
        <f t="shared" si="61"/>
      </c>
      <c r="Q134" s="19">
        <f t="shared" si="61"/>
      </c>
      <c r="R134" s="19">
        <f t="shared" si="62"/>
      </c>
      <c r="S134" s="19"/>
      <c r="T134" s="14"/>
      <c r="W134" s="120"/>
      <c r="X134" s="120"/>
      <c r="Y134" s="120"/>
      <c r="Z134" s="144"/>
      <c r="AB134" s="120"/>
      <c r="AC134" s="120"/>
      <c r="AD134" s="120"/>
      <c r="AE134" s="144"/>
    </row>
    <row r="135" spans="1:31" ht="15">
      <c r="A135" s="20"/>
      <c r="B135" s="93" t="s">
        <v>23</v>
      </c>
      <c r="C135" s="21">
        <f t="shared" si="58"/>
      </c>
      <c r="D135" s="21">
        <f t="shared" si="59"/>
      </c>
      <c r="E135" s="21">
        <f t="shared" si="60"/>
      </c>
      <c r="F135" s="128" t="s">
        <v>147</v>
      </c>
      <c r="G135" s="134">
        <f>Overallresults!$E$19</f>
        <v>1</v>
      </c>
      <c r="H135" s="14"/>
      <c r="I135" s="14"/>
      <c r="J135" s="22"/>
      <c r="K135" s="19">
        <f t="shared" si="61"/>
      </c>
      <c r="L135" s="19">
        <f t="shared" si="61"/>
      </c>
      <c r="M135" s="19">
        <f t="shared" si="61"/>
      </c>
      <c r="N135" s="19">
        <f t="shared" si="61"/>
      </c>
      <c r="O135" s="19">
        <f t="shared" si="61"/>
      </c>
      <c r="P135" s="19">
        <f t="shared" si="61"/>
      </c>
      <c r="Q135" s="19">
        <f t="shared" si="61"/>
      </c>
      <c r="R135" s="19">
        <f t="shared" si="62"/>
      </c>
      <c r="S135" s="19"/>
      <c r="T135" s="14"/>
      <c r="W135" s="120"/>
      <c r="X135" s="120"/>
      <c r="Y135" s="120"/>
      <c r="Z135" s="144"/>
      <c r="AB135" s="120"/>
      <c r="AC135" s="120"/>
      <c r="AD135" s="120"/>
      <c r="AE135" s="144"/>
    </row>
    <row r="136" spans="1:31" ht="15">
      <c r="A136" s="20"/>
      <c r="B136" s="93" t="s">
        <v>24</v>
      </c>
      <c r="C136" s="21">
        <f t="shared" si="58"/>
      </c>
      <c r="D136" s="21">
        <f t="shared" si="59"/>
      </c>
      <c r="E136" s="21">
        <f t="shared" si="60"/>
      </c>
      <c r="F136" s="128" t="s">
        <v>147</v>
      </c>
      <c r="G136" s="134">
        <f>Overallresults!$E$20</f>
        <v>0</v>
      </c>
      <c r="H136" s="14"/>
      <c r="I136" s="14"/>
      <c r="J136" s="22"/>
      <c r="K136" s="19">
        <f t="shared" si="61"/>
      </c>
      <c r="L136" s="19">
        <f t="shared" si="61"/>
      </c>
      <c r="M136" s="19">
        <f t="shared" si="61"/>
      </c>
      <c r="N136" s="19">
        <f t="shared" si="61"/>
      </c>
      <c r="O136" s="19">
        <f t="shared" si="61"/>
      </c>
      <c r="P136" s="19">
        <f t="shared" si="61"/>
      </c>
      <c r="Q136" s="19">
        <f t="shared" si="61"/>
      </c>
      <c r="R136" s="19">
        <f t="shared" si="62"/>
      </c>
      <c r="S136" s="19"/>
      <c r="T136" s="14"/>
      <c r="W136" s="120"/>
      <c r="X136" s="120"/>
      <c r="Y136" s="120"/>
      <c r="Z136" s="144"/>
      <c r="AB136" s="120"/>
      <c r="AC136" s="120"/>
      <c r="AD136" s="120"/>
      <c r="AE136" s="144"/>
    </row>
    <row r="137" spans="1:31" ht="15">
      <c r="A137" s="20"/>
      <c r="B137" s="93" t="s">
        <v>25</v>
      </c>
      <c r="C137" s="21">
        <f t="shared" si="58"/>
      </c>
      <c r="D137" s="21">
        <f t="shared" si="59"/>
      </c>
      <c r="E137" s="21">
        <f t="shared" si="60"/>
      </c>
      <c r="F137" s="128" t="s">
        <v>147</v>
      </c>
      <c r="G137" s="134">
        <f>Overallresults!$E$21</f>
        <v>0</v>
      </c>
      <c r="H137" s="14"/>
      <c r="I137" s="14" t="e">
        <f>IF(OR(F137="",F137-VLOOKUP($A129,AWstandards,12,FALSE)&gt;0),0,INT(VLOOKUP($A129,AWstandards,11,FALSE)*(VLOOKUP($A129,AWstandards,12,FALSE)-F137)^VLOOKUP($A129,AWstandards,13,FALSE)+0.5))</f>
        <v>#VALUE!</v>
      </c>
      <c r="J137" s="22"/>
      <c r="K137" s="19">
        <f t="shared" si="61"/>
      </c>
      <c r="L137" s="19">
        <f t="shared" si="61"/>
      </c>
      <c r="M137" s="19">
        <f t="shared" si="61"/>
      </c>
      <c r="N137" s="19">
        <f t="shared" si="61"/>
      </c>
      <c r="O137" s="19">
        <f t="shared" si="61"/>
      </c>
      <c r="P137" s="19">
        <f t="shared" si="61"/>
      </c>
      <c r="Q137" s="19">
        <f t="shared" si="61"/>
      </c>
      <c r="R137" s="19">
        <f t="shared" si="62"/>
      </c>
      <c r="S137" s="19">
        <f>SUM(Decsheets!$W$5:$W$12)-(SUM(K130:Q137))</f>
        <v>6</v>
      </c>
      <c r="T137" s="14"/>
      <c r="W137" s="120"/>
      <c r="X137" s="120"/>
      <c r="Y137" s="120"/>
      <c r="Z137" s="144"/>
      <c r="AB137" s="120"/>
      <c r="AC137" s="120"/>
      <c r="AD137" s="120"/>
      <c r="AE137" s="144"/>
    </row>
    <row r="138" spans="1:31" ht="15">
      <c r="A138" s="28" t="s">
        <v>196</v>
      </c>
      <c r="B138" s="92"/>
      <c r="C138" s="23" t="s">
        <v>218</v>
      </c>
      <c r="D138" s="23"/>
      <c r="E138" s="133"/>
      <c r="F138" s="187"/>
      <c r="G138" s="131"/>
      <c r="H138" s="14"/>
      <c r="I138" s="14"/>
      <c r="J138" s="14"/>
      <c r="K138" s="19"/>
      <c r="L138" s="19"/>
      <c r="M138" s="19"/>
      <c r="N138" s="19"/>
      <c r="O138" s="19"/>
      <c r="P138" s="19"/>
      <c r="Q138" s="19"/>
      <c r="R138" s="19"/>
      <c r="S138" s="19"/>
      <c r="T138" s="14" t="s">
        <v>200</v>
      </c>
      <c r="W138" s="120"/>
      <c r="X138" s="120"/>
      <c r="Y138" s="120"/>
      <c r="Z138" s="144"/>
      <c r="AB138" s="120"/>
      <c r="AC138" s="120"/>
      <c r="AD138" s="120"/>
      <c r="AE138" s="144"/>
    </row>
    <row r="139" spans="1:31" ht="15">
      <c r="A139" s="20" t="s">
        <v>659</v>
      </c>
      <c r="B139" s="93">
        <v>1</v>
      </c>
      <c r="C139" s="21" t="str">
        <f aca="true" t="shared" si="63" ref="C139:C146">IF(A139="","",VLOOKUP($A$138,IF(LEN(A139)=2,SWB,SWA),VLOOKUP(LEFT(A139,1),club,6,FALSE),FALSE))</f>
        <v>Meg Rapley</v>
      </c>
      <c r="D139" s="21">
        <f aca="true" t="shared" si="64" ref="D139:D146">IF(A139="","",VLOOKUP($A$138,IF(LEN(A139)=2,SWB,SWA),VLOOKUP(LEFT(A139,1),club,7,FALSE),FALSE))</f>
        <v>0</v>
      </c>
      <c r="E139" s="21" t="str">
        <f aca="true" t="shared" si="65" ref="E139:E146">IF(A139="","",VLOOKUP(LEFT(A139,1),club,2,FALSE))</f>
        <v>Essex</v>
      </c>
      <c r="F139" s="128">
        <v>68</v>
      </c>
      <c r="G139" s="134">
        <f>Overallresults!$D$14</f>
        <v>12</v>
      </c>
      <c r="H139" s="14"/>
      <c r="I139" s="14" t="e">
        <f>IF(OR(F139="",F139-VLOOKUP($A138,AWstandards,12,FALSE)&gt;0),0,INT(VLOOKUP($A138,AWstandards,11,FALSE)*(VLOOKUP($A138,AWstandards,12,FALSE)-F139)^VLOOKUP($A138,AWstandards,13,FALSE)+0.5))</f>
        <v>#NAME?</v>
      </c>
      <c r="J139" s="22"/>
      <c r="K139" s="19">
        <f aca="true" t="shared" si="66" ref="K139:Q146">IF($A139="","",IF(LEFT($A139,1)=K$12,$G139,""))</f>
      </c>
      <c r="L139" s="19">
        <f t="shared" si="66"/>
      </c>
      <c r="M139" s="19">
        <f t="shared" si="66"/>
      </c>
      <c r="N139" s="19">
        <f t="shared" si="66"/>
        <v>12</v>
      </c>
      <c r="O139" s="19">
        <f t="shared" si="66"/>
      </c>
      <c r="P139" s="19">
        <f t="shared" si="66"/>
      </c>
      <c r="Q139" s="19">
        <f t="shared" si="66"/>
      </c>
      <c r="R139" s="19">
        <f aca="true" t="shared" si="67" ref="R139:R146">IF($A139="","",IF(LEFT($A139,1)=R$11,$G139,""))</f>
      </c>
      <c r="S139" s="19"/>
      <c r="T139" s="14"/>
      <c r="W139" s="120"/>
      <c r="X139" s="120"/>
      <c r="Y139" s="120"/>
      <c r="Z139" s="144"/>
      <c r="AB139" s="120"/>
      <c r="AC139" s="120"/>
      <c r="AD139" s="120"/>
      <c r="AE139" s="144"/>
    </row>
    <row r="140" spans="1:20" ht="15">
      <c r="A140" s="20" t="s">
        <v>661</v>
      </c>
      <c r="B140" s="93">
        <v>2</v>
      </c>
      <c r="C140" s="21" t="str">
        <f t="shared" si="63"/>
        <v>Rosanna Jacobs</v>
      </c>
      <c r="D140" s="21">
        <f t="shared" si="64"/>
        <v>0</v>
      </c>
      <c r="E140" s="21" t="str">
        <f t="shared" si="65"/>
        <v>Cambridgeshire</v>
      </c>
      <c r="F140" s="128">
        <v>70.4</v>
      </c>
      <c r="G140" s="134">
        <f>Overallresults!$D$15</f>
        <v>10</v>
      </c>
      <c r="H140" s="14"/>
      <c r="I140" s="14" t="e">
        <f>IF(OR(F140="",F140-VLOOKUP($A138,AWstandards,12,FALSE)&gt;0),0,INT(VLOOKUP($A138,AWstandards,11,FALSE)*(VLOOKUP($A138,AWstandards,12,FALSE)-F140)^VLOOKUP($A138,AWstandards,13,FALSE)+0.5))</f>
        <v>#NAME?</v>
      </c>
      <c r="J140" s="22"/>
      <c r="K140" s="19">
        <f t="shared" si="66"/>
      </c>
      <c r="L140" s="19">
        <f t="shared" si="66"/>
        <v>10</v>
      </c>
      <c r="M140" s="19">
        <f t="shared" si="66"/>
      </c>
      <c r="N140" s="19">
        <f t="shared" si="66"/>
      </c>
      <c r="O140" s="19">
        <f t="shared" si="66"/>
      </c>
      <c r="P140" s="19">
        <f t="shared" si="66"/>
      </c>
      <c r="Q140" s="19">
        <f t="shared" si="66"/>
      </c>
      <c r="R140" s="19">
        <f t="shared" si="67"/>
      </c>
      <c r="S140" s="19"/>
      <c r="T140" s="14"/>
    </row>
    <row r="141" spans="1:31" ht="15">
      <c r="A141" s="20" t="s">
        <v>270</v>
      </c>
      <c r="B141" s="93">
        <v>3</v>
      </c>
      <c r="C141" s="21" t="str">
        <f t="shared" si="63"/>
        <v>Rachel Bently</v>
      </c>
      <c r="D141" s="21">
        <f t="shared" si="64"/>
        <v>0</v>
      </c>
      <c r="E141" s="21" t="str">
        <f t="shared" si="65"/>
        <v>Hertfordshire</v>
      </c>
      <c r="F141" s="128">
        <v>71.3</v>
      </c>
      <c r="G141" s="134">
        <f>Overallresults!$D$16</f>
        <v>8</v>
      </c>
      <c r="H141" s="14"/>
      <c r="I141" s="14" t="e">
        <f>IF(OR(F141="",F141-VLOOKUP($A138,AWstandards,12,FALSE)&gt;0),0,INT(VLOOKUP($A138,AWstandards,11,FALSE)*(VLOOKUP($A138,AWstandards,12,FALSE)-F141)^VLOOKUP($A138,AWstandards,13,FALSE)+0.5))</f>
        <v>#NAME?</v>
      </c>
      <c r="J141" s="22"/>
      <c r="K141" s="19">
        <f t="shared" si="66"/>
      </c>
      <c r="L141" s="19">
        <f t="shared" si="66"/>
      </c>
      <c r="M141" s="19">
        <f t="shared" si="66"/>
        <v>8</v>
      </c>
      <c r="N141" s="19">
        <f t="shared" si="66"/>
      </c>
      <c r="O141" s="19">
        <f t="shared" si="66"/>
      </c>
      <c r="P141" s="19">
        <f t="shared" si="66"/>
      </c>
      <c r="Q141" s="19">
        <f t="shared" si="66"/>
      </c>
      <c r="R141" s="19">
        <f t="shared" si="67"/>
      </c>
      <c r="S141" s="19"/>
      <c r="T141" s="14"/>
      <c r="W141" s="127"/>
      <c r="X141" s="127"/>
      <c r="Y141" s="121"/>
      <c r="Z141" s="146"/>
      <c r="AB141" s="127"/>
      <c r="AC141" s="121"/>
      <c r="AD141" s="121"/>
      <c r="AE141" s="146"/>
    </row>
    <row r="142" spans="1:31" ht="15">
      <c r="A142" s="20" t="s">
        <v>269</v>
      </c>
      <c r="B142" s="93" t="s">
        <v>21</v>
      </c>
      <c r="C142" s="21" t="str">
        <f t="shared" si="63"/>
        <v>Katie Daniels</v>
      </c>
      <c r="D142" s="21">
        <f t="shared" si="64"/>
        <v>0</v>
      </c>
      <c r="E142" s="21" t="str">
        <f t="shared" si="65"/>
        <v>Norfolk</v>
      </c>
      <c r="F142" s="128">
        <v>73.3</v>
      </c>
      <c r="G142" s="134">
        <f>Overallresults!$D$17</f>
        <v>6</v>
      </c>
      <c r="H142" s="14"/>
      <c r="I142" s="14"/>
      <c r="J142" s="22"/>
      <c r="K142" s="19">
        <f t="shared" si="66"/>
      </c>
      <c r="L142" s="19">
        <f t="shared" si="66"/>
      </c>
      <c r="M142" s="19">
        <f t="shared" si="66"/>
      </c>
      <c r="N142" s="19">
        <f t="shared" si="66"/>
      </c>
      <c r="O142" s="19">
        <f t="shared" si="66"/>
        <v>6</v>
      </c>
      <c r="P142" s="19">
        <f t="shared" si="66"/>
      </c>
      <c r="Q142" s="19">
        <f t="shared" si="66"/>
      </c>
      <c r="R142" s="19">
        <f t="shared" si="67"/>
      </c>
      <c r="S142" s="19"/>
      <c r="T142" s="14"/>
      <c r="W142" s="120"/>
      <c r="X142" s="120"/>
      <c r="Y142" s="120"/>
      <c r="Z142" s="144"/>
      <c r="AB142" s="120"/>
      <c r="AC142" s="120"/>
      <c r="AD142" s="120"/>
      <c r="AE142" s="144"/>
    </row>
    <row r="143" spans="1:31" ht="15">
      <c r="A143" s="20" t="s">
        <v>267</v>
      </c>
      <c r="B143" s="93" t="s">
        <v>22</v>
      </c>
      <c r="C143" s="21" t="str">
        <f t="shared" si="63"/>
        <v>April Castle</v>
      </c>
      <c r="D143" s="21">
        <f t="shared" si="64"/>
        <v>0</v>
      </c>
      <c r="E143" s="21" t="str">
        <f t="shared" si="65"/>
        <v>Suffolk</v>
      </c>
      <c r="F143" s="128">
        <v>77.6</v>
      </c>
      <c r="G143" s="134">
        <f>Overallresults!$D$18</f>
        <v>5</v>
      </c>
      <c r="H143" s="14"/>
      <c r="I143" s="14"/>
      <c r="J143" s="22"/>
      <c r="K143" s="19">
        <f t="shared" si="66"/>
      </c>
      <c r="L143" s="19">
        <f t="shared" si="66"/>
      </c>
      <c r="M143" s="19">
        <f t="shared" si="66"/>
      </c>
      <c r="N143" s="19">
        <f t="shared" si="66"/>
      </c>
      <c r="O143" s="19">
        <f t="shared" si="66"/>
      </c>
      <c r="P143" s="19">
        <f t="shared" si="66"/>
        <v>5</v>
      </c>
      <c r="Q143" s="19">
        <f t="shared" si="66"/>
      </c>
      <c r="R143" s="19">
        <f t="shared" si="67"/>
      </c>
      <c r="S143" s="19"/>
      <c r="T143" s="14"/>
      <c r="W143" s="120"/>
      <c r="X143" s="120"/>
      <c r="Y143" s="120"/>
      <c r="Z143" s="144"/>
      <c r="AB143" s="120"/>
      <c r="AC143" s="120"/>
      <c r="AD143" s="120"/>
      <c r="AE143" s="144"/>
    </row>
    <row r="144" spans="1:31" ht="15">
      <c r="A144" s="20"/>
      <c r="B144" s="93" t="s">
        <v>23</v>
      </c>
      <c r="C144" s="21">
        <f t="shared" si="63"/>
      </c>
      <c r="D144" s="21">
        <f t="shared" si="64"/>
      </c>
      <c r="E144" s="21">
        <f t="shared" si="65"/>
      </c>
      <c r="F144" s="128" t="s">
        <v>147</v>
      </c>
      <c r="G144" s="134">
        <f>Overallresults!$D$19</f>
        <v>4</v>
      </c>
      <c r="H144" s="14"/>
      <c r="I144" s="14"/>
      <c r="J144" s="22"/>
      <c r="K144" s="19">
        <f t="shared" si="66"/>
      </c>
      <c r="L144" s="19">
        <f t="shared" si="66"/>
      </c>
      <c r="M144" s="19">
        <f t="shared" si="66"/>
      </c>
      <c r="N144" s="19">
        <f t="shared" si="66"/>
      </c>
      <c r="O144" s="19">
        <f t="shared" si="66"/>
      </c>
      <c r="P144" s="19">
        <f t="shared" si="66"/>
      </c>
      <c r="Q144" s="19">
        <f t="shared" si="66"/>
      </c>
      <c r="R144" s="19">
        <f t="shared" si="67"/>
      </c>
      <c r="S144" s="19"/>
      <c r="T144" s="14"/>
      <c r="W144" s="120"/>
      <c r="X144" s="120"/>
      <c r="Y144" s="120"/>
      <c r="Z144" s="144"/>
      <c r="AB144" s="120"/>
      <c r="AC144" s="120"/>
      <c r="AD144" s="120"/>
      <c r="AE144" s="144"/>
    </row>
    <row r="145" spans="1:31" ht="15">
      <c r="A145" s="20"/>
      <c r="B145" s="93" t="s">
        <v>24</v>
      </c>
      <c r="C145" s="21">
        <f t="shared" si="63"/>
      </c>
      <c r="D145" s="21">
        <f t="shared" si="64"/>
      </c>
      <c r="E145" s="21">
        <f t="shared" si="65"/>
      </c>
      <c r="F145" s="128" t="s">
        <v>147</v>
      </c>
      <c r="G145" s="134">
        <f>Overallresults!$D$20</f>
        <v>0</v>
      </c>
      <c r="H145" s="14"/>
      <c r="I145" s="14"/>
      <c r="J145" s="22"/>
      <c r="K145" s="19">
        <f t="shared" si="66"/>
      </c>
      <c r="L145" s="19">
        <f t="shared" si="66"/>
      </c>
      <c r="M145" s="19">
        <f t="shared" si="66"/>
      </c>
      <c r="N145" s="19">
        <f t="shared" si="66"/>
      </c>
      <c r="O145" s="19">
        <f t="shared" si="66"/>
      </c>
      <c r="P145" s="19">
        <f t="shared" si="66"/>
      </c>
      <c r="Q145" s="19">
        <f t="shared" si="66"/>
      </c>
      <c r="R145" s="19">
        <f t="shared" si="67"/>
      </c>
      <c r="S145" s="19"/>
      <c r="T145" s="14"/>
      <c r="W145" s="120"/>
      <c r="X145" s="120"/>
      <c r="Y145" s="120"/>
      <c r="Z145" s="144"/>
      <c r="AB145" s="120"/>
      <c r="AC145" s="120"/>
      <c r="AD145" s="120"/>
      <c r="AE145" s="144"/>
    </row>
    <row r="146" spans="1:31" ht="15">
      <c r="A146" s="20"/>
      <c r="B146" s="93" t="s">
        <v>25</v>
      </c>
      <c r="C146" s="21">
        <f t="shared" si="63"/>
      </c>
      <c r="D146" s="21">
        <f t="shared" si="64"/>
      </c>
      <c r="E146" s="21">
        <f t="shared" si="65"/>
      </c>
      <c r="F146" s="128" t="s">
        <v>147</v>
      </c>
      <c r="G146" s="134">
        <f>Overallresults!$D$21</f>
        <v>0</v>
      </c>
      <c r="H146" s="14"/>
      <c r="I146" s="14" t="e">
        <f>IF(OR(F146="",F146-VLOOKUP($A138,AWstandards,12,FALSE)&gt;0),0,INT(VLOOKUP($A138,AWstandards,11,FALSE)*(VLOOKUP($A138,AWstandards,12,FALSE)-F146)^VLOOKUP($A138,AWstandards,13,FALSE)+0.5))</f>
        <v>#VALUE!</v>
      </c>
      <c r="J146" s="22"/>
      <c r="K146" s="19">
        <f t="shared" si="66"/>
      </c>
      <c r="L146" s="19">
        <f t="shared" si="66"/>
      </c>
      <c r="M146" s="19">
        <f t="shared" si="66"/>
      </c>
      <c r="N146" s="19">
        <f t="shared" si="66"/>
      </c>
      <c r="O146" s="19">
        <f t="shared" si="66"/>
      </c>
      <c r="P146" s="19">
        <f t="shared" si="66"/>
      </c>
      <c r="Q146" s="19">
        <f t="shared" si="66"/>
      </c>
      <c r="R146" s="19">
        <f t="shared" si="67"/>
      </c>
      <c r="S146" s="19">
        <f>SUM(Decsheets!$V$5:$V$12)-(SUM(K139:Q146))</f>
        <v>4</v>
      </c>
      <c r="T146" s="14"/>
      <c r="W146" s="120"/>
      <c r="X146" s="120"/>
      <c r="Y146" s="120"/>
      <c r="Z146" s="144"/>
      <c r="AB146" s="120"/>
      <c r="AC146" s="120"/>
      <c r="AD146" s="120"/>
      <c r="AE146" s="144"/>
    </row>
    <row r="147" spans="1:31" ht="15">
      <c r="A147" s="28" t="s">
        <v>196</v>
      </c>
      <c r="B147" s="92"/>
      <c r="C147" s="23" t="s">
        <v>219</v>
      </c>
      <c r="D147" s="23"/>
      <c r="E147" s="133"/>
      <c r="F147" s="187"/>
      <c r="G147" s="131"/>
      <c r="H147" s="14"/>
      <c r="I147" s="14"/>
      <c r="J147" s="14"/>
      <c r="K147" s="19"/>
      <c r="L147" s="19"/>
      <c r="M147" s="19"/>
      <c r="N147" s="19"/>
      <c r="O147" s="19"/>
      <c r="P147" s="19"/>
      <c r="Q147" s="19"/>
      <c r="R147" s="19"/>
      <c r="S147" s="19"/>
      <c r="T147" s="14" t="s">
        <v>199</v>
      </c>
      <c r="W147" s="120"/>
      <c r="X147" s="120"/>
      <c r="Y147" s="120"/>
      <c r="Z147" s="144"/>
      <c r="AB147" s="120"/>
      <c r="AC147" s="120"/>
      <c r="AD147" s="120"/>
      <c r="AE147" s="144"/>
    </row>
    <row r="148" spans="1:31" ht="15">
      <c r="A148" s="20" t="s">
        <v>155</v>
      </c>
      <c r="B148" s="93">
        <v>1</v>
      </c>
      <c r="C148" s="21" t="str">
        <f>IF(A148="","",VLOOKUP($A$147,IF(LEN(A148)=2,SWB,SWA),VLOOKUP(LEFT(A148,1),club,6,FALSE),FALSE))</f>
        <v>Emily Sharpe</v>
      </c>
      <c r="D148" s="21">
        <f aca="true" t="shared" si="68" ref="D148:D155">IF(A148="","",VLOOKUP($A$147,IF(LEN(A148)=2,SWB,SWA),VLOOKUP(LEFT(A148,1),club,7,FALSE),FALSE))</f>
        <v>0</v>
      </c>
      <c r="E148" s="21" t="str">
        <f aca="true" t="shared" si="69" ref="E148:E155">IF(A148="","",VLOOKUP(LEFT(A148,1),club,2,FALSE))</f>
        <v>Essex</v>
      </c>
      <c r="F148" s="128">
        <v>69</v>
      </c>
      <c r="G148" s="134">
        <f>Overallresults!$E$14</f>
        <v>8</v>
      </c>
      <c r="H148" s="14"/>
      <c r="I148" s="14" t="e">
        <f>IF(OR(F148="",F148-VLOOKUP($A147,AWstandards,12,FALSE)&gt;0),0,INT(VLOOKUP($A147,AWstandards,11,FALSE)*(VLOOKUP($A147,AWstandards,12,FALSE)-F148)^VLOOKUP($A147,AWstandards,13,FALSE)+0.5))</f>
        <v>#NAME?</v>
      </c>
      <c r="J148" s="22"/>
      <c r="K148" s="19">
        <f aca="true" t="shared" si="70" ref="K148:Q155">IF($A148="","",IF(LEFT($A148,1)=K$12,$G148,""))</f>
      </c>
      <c r="L148" s="19">
        <f t="shared" si="70"/>
      </c>
      <c r="M148" s="19">
        <f t="shared" si="70"/>
      </c>
      <c r="N148" s="19">
        <f t="shared" si="70"/>
        <v>8</v>
      </c>
      <c r="O148" s="19">
        <f t="shared" si="70"/>
      </c>
      <c r="P148" s="19">
        <f t="shared" si="70"/>
      </c>
      <c r="Q148" s="19">
        <f t="shared" si="70"/>
      </c>
      <c r="R148" s="19">
        <f aca="true" t="shared" si="71" ref="R148:R155">IF($A148="","",IF(LEFT($A148,1)=R$11,$G148,""))</f>
      </c>
      <c r="S148" s="19"/>
      <c r="T148" s="14"/>
      <c r="W148" s="120"/>
      <c r="X148" s="120"/>
      <c r="Y148" s="120"/>
      <c r="Z148" s="144"/>
      <c r="AB148" s="120"/>
      <c r="AC148" s="120"/>
      <c r="AD148" s="120"/>
      <c r="AE148" s="144"/>
    </row>
    <row r="149" spans="1:31" ht="15">
      <c r="A149" s="20" t="s">
        <v>157</v>
      </c>
      <c r="B149" s="93">
        <v>2</v>
      </c>
      <c r="C149" s="21" t="str">
        <f>IF(A149="","",VLOOKUP($A$138,IF(LEN(A149)=2,SWB,SWA),VLOOKUP(LEFT(A149,1),club,6,FALSE),FALSE))</f>
        <v>Megan Sims</v>
      </c>
      <c r="D149" s="21">
        <f t="shared" si="68"/>
        <v>0</v>
      </c>
      <c r="E149" s="21" t="str">
        <f t="shared" si="69"/>
        <v>Cambridgeshire</v>
      </c>
      <c r="F149" s="128">
        <v>71.8</v>
      </c>
      <c r="G149" s="134">
        <f>Overallresults!$E$15</f>
        <v>6</v>
      </c>
      <c r="H149" s="14"/>
      <c r="I149" s="14" t="e">
        <f>IF(OR(F149="",F149-VLOOKUP($A147,AWstandards,12,FALSE)&gt;0),0,INT(VLOOKUP($A147,AWstandards,11,FALSE)*(VLOOKUP($A147,AWstandards,12,FALSE)-F149)^VLOOKUP($A147,AWstandards,13,FALSE)+0.5))</f>
        <v>#NAME?</v>
      </c>
      <c r="J149" s="22"/>
      <c r="K149" s="19">
        <f t="shared" si="70"/>
      </c>
      <c r="L149" s="19">
        <f t="shared" si="70"/>
        <v>6</v>
      </c>
      <c r="M149" s="19">
        <f t="shared" si="70"/>
      </c>
      <c r="N149" s="19">
        <f t="shared" si="70"/>
      </c>
      <c r="O149" s="19">
        <f t="shared" si="70"/>
      </c>
      <c r="P149" s="19">
        <f t="shared" si="70"/>
      </c>
      <c r="Q149" s="19">
        <f t="shared" si="70"/>
      </c>
      <c r="R149" s="19">
        <f t="shared" si="71"/>
      </c>
      <c r="S149" s="19"/>
      <c r="T149" s="14"/>
      <c r="W149" s="120"/>
      <c r="X149" s="120"/>
      <c r="Y149" s="120"/>
      <c r="Z149" s="144"/>
      <c r="AB149" s="120"/>
      <c r="AC149" s="120"/>
      <c r="AD149" s="120"/>
      <c r="AE149" s="144"/>
    </row>
    <row r="150" spans="1:20" ht="15">
      <c r="A150" s="20"/>
      <c r="B150" s="93">
        <v>3</v>
      </c>
      <c r="C150" s="21">
        <f aca="true" t="shared" si="72" ref="C150:C155">IF(A150="","",VLOOKUP($A$147,IF(LEN(A150)=2,SWB,SWA),VLOOKUP(LEFT(A150,1),club,6,FALSE),FALSE))</f>
      </c>
      <c r="D150" s="21">
        <f t="shared" si="68"/>
      </c>
      <c r="E150" s="21">
        <f t="shared" si="69"/>
      </c>
      <c r="F150" s="128" t="s">
        <v>147</v>
      </c>
      <c r="G150" s="134">
        <f>Overallresults!$E$16</f>
        <v>4</v>
      </c>
      <c r="H150" s="14"/>
      <c r="I150" s="14" t="e">
        <f>IF(OR(F150="",F150-VLOOKUP($A147,AWstandards,12,FALSE)&gt;0),0,INT(VLOOKUP($A147,AWstandards,11,FALSE)*(VLOOKUP($A147,AWstandards,12,FALSE)-F150)^VLOOKUP($A147,AWstandards,13,FALSE)+0.5))</f>
        <v>#VALUE!</v>
      </c>
      <c r="J150" s="22"/>
      <c r="K150" s="19">
        <f t="shared" si="70"/>
      </c>
      <c r="L150" s="19">
        <f t="shared" si="70"/>
      </c>
      <c r="M150" s="19">
        <f t="shared" si="70"/>
      </c>
      <c r="N150" s="19">
        <f t="shared" si="70"/>
      </c>
      <c r="O150" s="19">
        <f t="shared" si="70"/>
      </c>
      <c r="P150" s="19">
        <f t="shared" si="70"/>
      </c>
      <c r="Q150" s="19">
        <f t="shared" si="70"/>
      </c>
      <c r="R150" s="19">
        <f t="shared" si="71"/>
      </c>
      <c r="S150" s="19"/>
      <c r="T150" s="14"/>
    </row>
    <row r="151" spans="1:31" ht="15">
      <c r="A151" s="20"/>
      <c r="B151" s="93" t="s">
        <v>21</v>
      </c>
      <c r="C151" s="21">
        <f t="shared" si="72"/>
      </c>
      <c r="D151" s="21">
        <f t="shared" si="68"/>
      </c>
      <c r="E151" s="21">
        <f t="shared" si="69"/>
      </c>
      <c r="F151" s="128" t="s">
        <v>147</v>
      </c>
      <c r="G151" s="134">
        <f>Overallresults!$E$17</f>
        <v>3</v>
      </c>
      <c r="H151" s="14"/>
      <c r="I151" s="14"/>
      <c r="J151" s="22"/>
      <c r="K151" s="19">
        <f t="shared" si="70"/>
      </c>
      <c r="L151" s="19">
        <f t="shared" si="70"/>
      </c>
      <c r="M151" s="19">
        <f t="shared" si="70"/>
      </c>
      <c r="N151" s="19">
        <f t="shared" si="70"/>
      </c>
      <c r="O151" s="19">
        <f t="shared" si="70"/>
      </c>
      <c r="P151" s="19">
        <f t="shared" si="70"/>
      </c>
      <c r="Q151" s="19">
        <f t="shared" si="70"/>
      </c>
      <c r="R151" s="19">
        <f t="shared" si="71"/>
      </c>
      <c r="S151" s="19"/>
      <c r="T151" s="14"/>
      <c r="W151" s="127"/>
      <c r="X151" s="127"/>
      <c r="Y151" s="121"/>
      <c r="Z151" s="146"/>
      <c r="AB151" s="127"/>
      <c r="AC151" s="121"/>
      <c r="AD151" s="121"/>
      <c r="AE151" s="146"/>
    </row>
    <row r="152" spans="1:31" ht="15">
      <c r="A152" s="20"/>
      <c r="B152" s="93" t="s">
        <v>22</v>
      </c>
      <c r="C152" s="21">
        <f t="shared" si="72"/>
      </c>
      <c r="D152" s="21">
        <f t="shared" si="68"/>
      </c>
      <c r="E152" s="21">
        <f t="shared" si="69"/>
      </c>
      <c r="F152" s="128" t="s">
        <v>147</v>
      </c>
      <c r="G152" s="134">
        <f>Overallresults!$E$18</f>
        <v>2</v>
      </c>
      <c r="H152" s="14"/>
      <c r="I152" s="14"/>
      <c r="J152" s="22"/>
      <c r="K152" s="19">
        <f t="shared" si="70"/>
      </c>
      <c r="L152" s="19">
        <f t="shared" si="70"/>
      </c>
      <c r="M152" s="19">
        <f t="shared" si="70"/>
      </c>
      <c r="N152" s="19">
        <f t="shared" si="70"/>
      </c>
      <c r="O152" s="19">
        <f t="shared" si="70"/>
      </c>
      <c r="P152" s="19">
        <f t="shared" si="70"/>
      </c>
      <c r="Q152" s="19">
        <f t="shared" si="70"/>
      </c>
      <c r="R152" s="19">
        <f t="shared" si="71"/>
      </c>
      <c r="S152" s="19"/>
      <c r="T152" s="14"/>
      <c r="W152" s="120"/>
      <c r="X152" s="120"/>
      <c r="Y152" s="120"/>
      <c r="Z152" s="144"/>
      <c r="AB152" s="120"/>
      <c r="AC152" s="120"/>
      <c r="AD152" s="120"/>
      <c r="AE152" s="144"/>
    </row>
    <row r="153" spans="1:31" ht="15">
      <c r="A153" s="20"/>
      <c r="B153" s="93" t="s">
        <v>23</v>
      </c>
      <c r="C153" s="21">
        <f t="shared" si="72"/>
      </c>
      <c r="D153" s="21">
        <f t="shared" si="68"/>
      </c>
      <c r="E153" s="21">
        <f t="shared" si="69"/>
      </c>
      <c r="F153" s="128" t="s">
        <v>147</v>
      </c>
      <c r="G153" s="134">
        <f>Overallresults!$E$19</f>
        <v>1</v>
      </c>
      <c r="H153" s="14"/>
      <c r="I153" s="14"/>
      <c r="J153" s="22"/>
      <c r="K153" s="19">
        <f t="shared" si="70"/>
      </c>
      <c r="L153" s="19">
        <f t="shared" si="70"/>
      </c>
      <c r="M153" s="19">
        <f t="shared" si="70"/>
      </c>
      <c r="N153" s="19">
        <f t="shared" si="70"/>
      </c>
      <c r="O153" s="19">
        <f t="shared" si="70"/>
      </c>
      <c r="P153" s="19">
        <f t="shared" si="70"/>
      </c>
      <c r="Q153" s="19">
        <f t="shared" si="70"/>
      </c>
      <c r="R153" s="19">
        <f t="shared" si="71"/>
      </c>
      <c r="S153" s="19"/>
      <c r="T153" s="14"/>
      <c r="W153" s="120"/>
      <c r="X153" s="120"/>
      <c r="Y153" s="120"/>
      <c r="Z153" s="144"/>
      <c r="AB153" s="120"/>
      <c r="AC153" s="120"/>
      <c r="AD153" s="120"/>
      <c r="AE153" s="144"/>
    </row>
    <row r="154" spans="1:31" ht="15">
      <c r="A154" s="20"/>
      <c r="B154" s="93" t="s">
        <v>24</v>
      </c>
      <c r="C154" s="21">
        <f t="shared" si="72"/>
      </c>
      <c r="D154" s="21">
        <f t="shared" si="68"/>
      </c>
      <c r="E154" s="21">
        <f t="shared" si="69"/>
      </c>
      <c r="F154" s="128" t="s">
        <v>147</v>
      </c>
      <c r="G154" s="134">
        <f>Overallresults!$E$20</f>
        <v>0</v>
      </c>
      <c r="H154" s="14"/>
      <c r="I154" s="14"/>
      <c r="J154" s="22"/>
      <c r="K154" s="19">
        <f t="shared" si="70"/>
      </c>
      <c r="L154" s="19">
        <f t="shared" si="70"/>
      </c>
      <c r="M154" s="19">
        <f t="shared" si="70"/>
      </c>
      <c r="N154" s="19">
        <f t="shared" si="70"/>
      </c>
      <c r="O154" s="19">
        <f t="shared" si="70"/>
      </c>
      <c r="P154" s="19">
        <f t="shared" si="70"/>
      </c>
      <c r="Q154" s="19">
        <f t="shared" si="70"/>
      </c>
      <c r="R154" s="19">
        <f t="shared" si="71"/>
      </c>
      <c r="S154" s="19"/>
      <c r="T154" s="14"/>
      <c r="W154" s="120"/>
      <c r="X154" s="120"/>
      <c r="Y154" s="120"/>
      <c r="Z154" s="144"/>
      <c r="AB154" s="120"/>
      <c r="AC154" s="120"/>
      <c r="AD154" s="120"/>
      <c r="AE154" s="144"/>
    </row>
    <row r="155" spans="1:31" ht="15">
      <c r="A155" s="20"/>
      <c r="B155" s="93" t="s">
        <v>25</v>
      </c>
      <c r="C155" s="21">
        <f t="shared" si="72"/>
      </c>
      <c r="D155" s="21">
        <f t="shared" si="68"/>
      </c>
      <c r="E155" s="21">
        <f t="shared" si="69"/>
      </c>
      <c r="F155" s="128" t="s">
        <v>147</v>
      </c>
      <c r="G155" s="134">
        <f>Overallresults!$E$21</f>
        <v>0</v>
      </c>
      <c r="H155" s="14"/>
      <c r="I155" s="14" t="e">
        <f>IF(OR(F155="",F155-VLOOKUP($A147,AWstandards,12,FALSE)&gt;0),0,INT(VLOOKUP($A147,AWstandards,11,FALSE)*(VLOOKUP($A147,AWstandards,12,FALSE)-F155)^VLOOKUP($A147,AWstandards,13,FALSE)+0.5))</f>
        <v>#VALUE!</v>
      </c>
      <c r="J155" s="22"/>
      <c r="K155" s="19">
        <f t="shared" si="70"/>
      </c>
      <c r="L155" s="19">
        <f t="shared" si="70"/>
      </c>
      <c r="M155" s="19">
        <f t="shared" si="70"/>
      </c>
      <c r="N155" s="19">
        <f t="shared" si="70"/>
      </c>
      <c r="O155" s="19">
        <f t="shared" si="70"/>
      </c>
      <c r="P155" s="19">
        <f t="shared" si="70"/>
      </c>
      <c r="Q155" s="19">
        <f t="shared" si="70"/>
      </c>
      <c r="R155" s="19">
        <f t="shared" si="71"/>
      </c>
      <c r="S155" s="19">
        <f>SUM(Decsheets!$W$5:$W$12)-(SUM(K148:Q155))</f>
        <v>10</v>
      </c>
      <c r="T155" s="14"/>
      <c r="W155" s="120"/>
      <c r="X155" s="120"/>
      <c r="Y155" s="120"/>
      <c r="Z155" s="144"/>
      <c r="AB155" s="120"/>
      <c r="AC155" s="120"/>
      <c r="AD155" s="120"/>
      <c r="AE155" s="144"/>
    </row>
    <row r="156" spans="1:20" ht="15">
      <c r="A156" s="28" t="s">
        <v>216</v>
      </c>
      <c r="B156" s="92"/>
      <c r="C156" s="23" t="s">
        <v>220</v>
      </c>
      <c r="D156" s="23"/>
      <c r="E156" s="188" t="s">
        <v>265</v>
      </c>
      <c r="F156" s="187"/>
      <c r="G156" s="131"/>
      <c r="H156" s="14"/>
      <c r="I156" s="14"/>
      <c r="J156" s="14"/>
      <c r="K156" s="19"/>
      <c r="L156" s="19"/>
      <c r="M156" s="19"/>
      <c r="N156" s="19"/>
      <c r="O156" s="19"/>
      <c r="P156" s="19"/>
      <c r="Q156" s="19"/>
      <c r="R156" s="19"/>
      <c r="S156" s="19"/>
      <c r="T156" s="14" t="s">
        <v>203</v>
      </c>
    </row>
    <row r="157" spans="1:20" ht="15">
      <c r="A157" s="20"/>
      <c r="B157" s="93">
        <v>1</v>
      </c>
      <c r="C157" s="21">
        <f aca="true" t="shared" si="73" ref="C157:C164">IF(A157="","",VLOOKUP($A$156,IF(LEN(A157)=2,SWB,SWA),VLOOKUP(LEFT(A157,1),club,6,FALSE),FALSE))</f>
      </c>
      <c r="D157" s="21">
        <f aca="true" t="shared" si="74" ref="D157:D164">IF(A157="","",VLOOKUP($A$156,IF(LEN(A157)=2,SWB,SWA),VLOOKUP(LEFT(A157,1),club,7,FALSE),FALSE))</f>
      </c>
      <c r="E157" s="21">
        <f aca="true" t="shared" si="75" ref="E157:E164">IF(A157="","",VLOOKUP(LEFT(A157,1),club,2,FALSE))</f>
      </c>
      <c r="F157" s="152" t="s">
        <v>147</v>
      </c>
      <c r="G157" s="134">
        <f>Overallresults!$D$14</f>
        <v>12</v>
      </c>
      <c r="H157" s="14"/>
      <c r="I157" s="14" t="e">
        <f>IF(OR(F157="",F157-VLOOKUP($A156,AWstandards,12,FALSE)&gt;0),0,INT(VLOOKUP($A156,AWstandards,11,FALSE)*(VLOOKUP($A156,AWstandards,12,FALSE)-F157)^VLOOKUP($A156,AWstandards,13,FALSE)+0.5))</f>
        <v>#VALUE!</v>
      </c>
      <c r="J157" s="22"/>
      <c r="K157" s="19">
        <f aca="true" t="shared" si="76" ref="K157:Q164">IF($A157="","",IF(LEFT($A157,1)=K$12,$G157,""))</f>
      </c>
      <c r="L157" s="19">
        <f t="shared" si="76"/>
      </c>
      <c r="M157" s="19">
        <f t="shared" si="76"/>
      </c>
      <c r="N157" s="19">
        <f t="shared" si="76"/>
      </c>
      <c r="O157" s="19">
        <f t="shared" si="76"/>
      </c>
      <c r="P157" s="19">
        <f t="shared" si="76"/>
      </c>
      <c r="Q157" s="19">
        <f t="shared" si="76"/>
      </c>
      <c r="R157" s="19">
        <f aca="true" t="shared" si="77" ref="R157:R164">IF($A157="","",IF(LEFT($A157,1)=R$11,$G157,""))</f>
      </c>
      <c r="S157" s="19"/>
      <c r="T157" s="14"/>
    </row>
    <row r="158" spans="1:20" ht="15">
      <c r="A158" s="20"/>
      <c r="B158" s="93">
        <v>2</v>
      </c>
      <c r="C158" s="21">
        <f t="shared" si="73"/>
      </c>
      <c r="D158" s="21">
        <f t="shared" si="74"/>
      </c>
      <c r="E158" s="21">
        <f t="shared" si="75"/>
      </c>
      <c r="F158" s="152" t="s">
        <v>147</v>
      </c>
      <c r="G158" s="134">
        <f>Overallresults!$D$15</f>
        <v>10</v>
      </c>
      <c r="H158" s="14"/>
      <c r="I158" s="14" t="e">
        <f>IF(OR(F158="",F158-VLOOKUP($A156,AWstandards,12,FALSE)&gt;0),0,INT(VLOOKUP($A156,AWstandards,11,FALSE)*(VLOOKUP($A156,AWstandards,12,FALSE)-F158)^VLOOKUP($A156,AWstandards,13,FALSE)+0.5))</f>
        <v>#VALUE!</v>
      </c>
      <c r="J158" s="22"/>
      <c r="K158" s="19">
        <f t="shared" si="76"/>
      </c>
      <c r="L158" s="19">
        <f t="shared" si="76"/>
      </c>
      <c r="M158" s="19">
        <f t="shared" si="76"/>
      </c>
      <c r="N158" s="19">
        <f t="shared" si="76"/>
      </c>
      <c r="O158" s="19">
        <f t="shared" si="76"/>
      </c>
      <c r="P158" s="19">
        <f t="shared" si="76"/>
      </c>
      <c r="Q158" s="19">
        <f t="shared" si="76"/>
      </c>
      <c r="R158" s="19">
        <f t="shared" si="77"/>
      </c>
      <c r="S158" s="19"/>
      <c r="T158" s="14"/>
    </row>
    <row r="159" spans="1:20" ht="15">
      <c r="A159" s="20"/>
      <c r="B159" s="93">
        <v>3</v>
      </c>
      <c r="C159" s="21">
        <f t="shared" si="73"/>
      </c>
      <c r="D159" s="21">
        <f t="shared" si="74"/>
      </c>
      <c r="E159" s="21">
        <f t="shared" si="75"/>
      </c>
      <c r="F159" s="152" t="s">
        <v>147</v>
      </c>
      <c r="G159" s="134">
        <f>Overallresults!$D$16</f>
        <v>8</v>
      </c>
      <c r="H159" s="14"/>
      <c r="I159" s="14" t="e">
        <f>IF(OR(F159="",F159-VLOOKUP($A156,AWstandards,12,FALSE)&gt;0),0,INT(VLOOKUP($A156,AWstandards,11,FALSE)*(VLOOKUP($A156,AWstandards,12,FALSE)-F159)^VLOOKUP($A156,AWstandards,13,FALSE)+0.5))</f>
        <v>#VALUE!</v>
      </c>
      <c r="J159" s="22"/>
      <c r="K159" s="19">
        <f t="shared" si="76"/>
      </c>
      <c r="L159" s="19">
        <f t="shared" si="76"/>
      </c>
      <c r="M159" s="19">
        <f t="shared" si="76"/>
      </c>
      <c r="N159" s="19">
        <f t="shared" si="76"/>
      </c>
      <c r="O159" s="19">
        <f t="shared" si="76"/>
      </c>
      <c r="P159" s="19">
        <f t="shared" si="76"/>
      </c>
      <c r="Q159" s="19">
        <f t="shared" si="76"/>
      </c>
      <c r="R159" s="19">
        <f t="shared" si="77"/>
      </c>
      <c r="S159" s="19"/>
      <c r="T159" s="14"/>
    </row>
    <row r="160" spans="1:20" ht="15">
      <c r="A160" s="20"/>
      <c r="B160" s="93" t="s">
        <v>21</v>
      </c>
      <c r="C160" s="21">
        <f t="shared" si="73"/>
      </c>
      <c r="D160" s="21">
        <f t="shared" si="74"/>
      </c>
      <c r="E160" s="21">
        <f t="shared" si="75"/>
      </c>
      <c r="F160" s="152" t="s">
        <v>147</v>
      </c>
      <c r="G160" s="134">
        <f>Overallresults!$D$17</f>
        <v>6</v>
      </c>
      <c r="H160" s="14"/>
      <c r="I160" s="14"/>
      <c r="J160" s="22"/>
      <c r="K160" s="19">
        <f t="shared" si="76"/>
      </c>
      <c r="L160" s="19">
        <f t="shared" si="76"/>
      </c>
      <c r="M160" s="19">
        <f t="shared" si="76"/>
      </c>
      <c r="N160" s="19">
        <f t="shared" si="76"/>
      </c>
      <c r="O160" s="19">
        <f t="shared" si="76"/>
      </c>
      <c r="P160" s="19">
        <f t="shared" si="76"/>
      </c>
      <c r="Q160" s="19">
        <f t="shared" si="76"/>
      </c>
      <c r="R160" s="19">
        <f t="shared" si="77"/>
      </c>
      <c r="S160" s="19"/>
      <c r="T160" s="14"/>
    </row>
    <row r="161" spans="1:20" ht="15">
      <c r="A161" s="20"/>
      <c r="B161" s="93" t="s">
        <v>22</v>
      </c>
      <c r="C161" s="21">
        <f t="shared" si="73"/>
      </c>
      <c r="D161" s="21">
        <f t="shared" si="74"/>
      </c>
      <c r="E161" s="21">
        <f t="shared" si="75"/>
      </c>
      <c r="F161" s="152" t="s">
        <v>147</v>
      </c>
      <c r="G161" s="134">
        <f>Overallresults!$D$18</f>
        <v>5</v>
      </c>
      <c r="H161" s="14"/>
      <c r="I161" s="14"/>
      <c r="J161" s="22"/>
      <c r="K161" s="19">
        <f t="shared" si="76"/>
      </c>
      <c r="L161" s="19">
        <f t="shared" si="76"/>
      </c>
      <c r="M161" s="19">
        <f t="shared" si="76"/>
      </c>
      <c r="N161" s="19">
        <f t="shared" si="76"/>
      </c>
      <c r="O161" s="19">
        <f t="shared" si="76"/>
      </c>
      <c r="P161" s="19">
        <f t="shared" si="76"/>
      </c>
      <c r="Q161" s="19">
        <f t="shared" si="76"/>
      </c>
      <c r="R161" s="19">
        <f t="shared" si="77"/>
      </c>
      <c r="S161" s="19"/>
      <c r="T161" s="14"/>
    </row>
    <row r="162" spans="1:20" ht="15">
      <c r="A162" s="20"/>
      <c r="B162" s="93" t="s">
        <v>23</v>
      </c>
      <c r="C162" s="21">
        <f t="shared" si="73"/>
      </c>
      <c r="D162" s="21">
        <f t="shared" si="74"/>
      </c>
      <c r="E162" s="21">
        <f t="shared" si="75"/>
      </c>
      <c r="F162" s="152" t="s">
        <v>147</v>
      </c>
      <c r="G162" s="134">
        <f>Overallresults!$D$19</f>
        <v>4</v>
      </c>
      <c r="H162" s="14"/>
      <c r="I162" s="14"/>
      <c r="J162" s="22"/>
      <c r="K162" s="19">
        <f t="shared" si="76"/>
      </c>
      <c r="L162" s="19">
        <f t="shared" si="76"/>
      </c>
      <c r="M162" s="19">
        <f t="shared" si="76"/>
      </c>
      <c r="N162" s="19">
        <f t="shared" si="76"/>
      </c>
      <c r="O162" s="19">
        <f t="shared" si="76"/>
      </c>
      <c r="P162" s="19">
        <f t="shared" si="76"/>
      </c>
      <c r="Q162" s="19">
        <f t="shared" si="76"/>
      </c>
      <c r="R162" s="19">
        <f t="shared" si="77"/>
      </c>
      <c r="S162" s="19"/>
      <c r="T162" s="14"/>
    </row>
    <row r="163" spans="1:20" ht="15">
      <c r="A163" s="20"/>
      <c r="B163" s="93" t="s">
        <v>24</v>
      </c>
      <c r="C163" s="21">
        <f t="shared" si="73"/>
      </c>
      <c r="D163" s="21">
        <f t="shared" si="74"/>
      </c>
      <c r="E163" s="21">
        <f t="shared" si="75"/>
      </c>
      <c r="F163" s="152" t="s">
        <v>147</v>
      </c>
      <c r="G163" s="134">
        <f>Overallresults!$D$20</f>
        <v>0</v>
      </c>
      <c r="H163" s="14"/>
      <c r="I163" s="14"/>
      <c r="J163" s="22"/>
      <c r="K163" s="19">
        <f t="shared" si="76"/>
      </c>
      <c r="L163" s="19">
        <f t="shared" si="76"/>
      </c>
      <c r="M163" s="19">
        <f t="shared" si="76"/>
      </c>
      <c r="N163" s="19">
        <f t="shared" si="76"/>
      </c>
      <c r="O163" s="19">
        <f t="shared" si="76"/>
      </c>
      <c r="P163" s="19">
        <f t="shared" si="76"/>
      </c>
      <c r="Q163" s="19">
        <f t="shared" si="76"/>
      </c>
      <c r="R163" s="19">
        <f t="shared" si="77"/>
      </c>
      <c r="S163" s="19"/>
      <c r="T163" s="14"/>
    </row>
    <row r="164" spans="1:20" ht="15">
      <c r="A164" s="20"/>
      <c r="B164" s="93" t="s">
        <v>25</v>
      </c>
      <c r="C164" s="21">
        <f t="shared" si="73"/>
      </c>
      <c r="D164" s="21">
        <f t="shared" si="74"/>
      </c>
      <c r="E164" s="21">
        <f t="shared" si="75"/>
      </c>
      <c r="F164" s="152" t="s">
        <v>147</v>
      </c>
      <c r="G164" s="134">
        <f>Overallresults!$D$21</f>
        <v>0</v>
      </c>
      <c r="H164" s="14"/>
      <c r="I164" s="14" t="e">
        <f>IF(OR(F164="",F164-VLOOKUP($A156,AWstandards,12,FALSE)&gt;0),0,INT(VLOOKUP($A156,AWstandards,11,FALSE)*(VLOOKUP($A156,AWstandards,12,FALSE)-F164)^VLOOKUP($A156,AWstandards,13,FALSE)+0.5))</f>
        <v>#VALUE!</v>
      </c>
      <c r="J164" s="22"/>
      <c r="K164" s="19">
        <f t="shared" si="76"/>
      </c>
      <c r="L164" s="19">
        <f t="shared" si="76"/>
      </c>
      <c r="M164" s="19">
        <f t="shared" si="76"/>
      </c>
      <c r="N164" s="19">
        <f t="shared" si="76"/>
      </c>
      <c r="O164" s="19">
        <f t="shared" si="76"/>
      </c>
      <c r="P164" s="19">
        <f t="shared" si="76"/>
      </c>
      <c r="Q164" s="19">
        <f t="shared" si="76"/>
      </c>
      <c r="R164" s="19">
        <f t="shared" si="77"/>
      </c>
      <c r="S164" s="19">
        <f>SUM(Decsheets!$V$5:$V$12)-(SUM(K157:Q164))</f>
        <v>45</v>
      </c>
      <c r="T164" s="14"/>
    </row>
    <row r="165" spans="1:20" ht="15">
      <c r="A165" s="28" t="s">
        <v>216</v>
      </c>
      <c r="B165" s="92"/>
      <c r="C165" s="23" t="s">
        <v>221</v>
      </c>
      <c r="D165" s="23"/>
      <c r="E165" s="188" t="s">
        <v>217</v>
      </c>
      <c r="F165" s="211"/>
      <c r="G165" s="131"/>
      <c r="H165" s="14"/>
      <c r="I165" s="14"/>
      <c r="J165" s="14"/>
      <c r="K165" s="19"/>
      <c r="L165" s="19"/>
      <c r="M165" s="19"/>
      <c r="N165" s="19"/>
      <c r="O165" s="19"/>
      <c r="P165" s="19"/>
      <c r="Q165" s="19"/>
      <c r="R165" s="19"/>
      <c r="S165" s="19"/>
      <c r="T165" s="14" t="s">
        <v>204</v>
      </c>
    </row>
    <row r="166" spans="1:20" ht="15">
      <c r="A166" s="20"/>
      <c r="B166" s="93">
        <v>1</v>
      </c>
      <c r="C166" s="21">
        <f aca="true" t="shared" si="78" ref="C166:C173">IF(A166="","",VLOOKUP($A$165,IF(LEN(A166)=2,SWB,SWA),VLOOKUP(LEFT(A166,1),club,6,FALSE),FALSE))</f>
      </c>
      <c r="D166" s="21">
        <f aca="true" t="shared" si="79" ref="D166:D173">IF(A166="","",VLOOKUP($A$165,IF(LEN(A166)=2,SWB,SWA),VLOOKUP(LEFT(A166,1),club,7,FALSE),FALSE))</f>
      </c>
      <c r="E166" s="21">
        <f aca="true" t="shared" si="80" ref="E166:E173">IF(A166="","",VLOOKUP(LEFT(A166,1),club,2,FALSE))</f>
      </c>
      <c r="F166" s="152" t="s">
        <v>147</v>
      </c>
      <c r="G166" s="134">
        <f>Overallresults!$E$14</f>
        <v>8</v>
      </c>
      <c r="H166" s="14"/>
      <c r="I166" s="14" t="e">
        <f>IF(OR(F166="",F166-VLOOKUP($A165,AWstandards,12,FALSE)&gt;0),0,INT(VLOOKUP($A165,AWstandards,11,FALSE)*(VLOOKUP($A165,AWstandards,12,FALSE)-F166)^VLOOKUP($A165,AWstandards,13,FALSE)+0.5))</f>
        <v>#VALUE!</v>
      </c>
      <c r="J166" s="22"/>
      <c r="K166" s="19">
        <f aca="true" t="shared" si="81" ref="K166:Q173">IF($A166="","",IF(LEFT($A166,1)=K$12,$G166,""))</f>
      </c>
      <c r="L166" s="19">
        <f t="shared" si="81"/>
      </c>
      <c r="M166" s="19">
        <f t="shared" si="81"/>
      </c>
      <c r="N166" s="19">
        <f t="shared" si="81"/>
      </c>
      <c r="O166" s="19">
        <f t="shared" si="81"/>
      </c>
      <c r="P166" s="19">
        <f t="shared" si="81"/>
      </c>
      <c r="Q166" s="19">
        <f t="shared" si="81"/>
      </c>
      <c r="R166" s="19">
        <f aca="true" t="shared" si="82" ref="R166:R173">IF($A166="","",IF(LEFT($A166,1)=R$11,$G166,""))</f>
      </c>
      <c r="S166" s="19"/>
      <c r="T166" s="14"/>
    </row>
    <row r="167" spans="1:20" ht="15">
      <c r="A167" s="20"/>
      <c r="B167" s="93">
        <v>2</v>
      </c>
      <c r="C167" s="21">
        <f t="shared" si="78"/>
      </c>
      <c r="D167" s="21">
        <f t="shared" si="79"/>
      </c>
      <c r="E167" s="21">
        <f t="shared" si="80"/>
      </c>
      <c r="F167" s="152" t="s">
        <v>147</v>
      </c>
      <c r="G167" s="134">
        <f>Overallresults!$E$15</f>
        <v>6</v>
      </c>
      <c r="H167" s="14"/>
      <c r="I167" s="14" t="e">
        <f>IF(OR(F167="",F167-VLOOKUP($A165,AWstandards,12,FALSE)&gt;0),0,INT(VLOOKUP($A165,AWstandards,11,FALSE)*(VLOOKUP($A165,AWstandards,12,FALSE)-F167)^VLOOKUP($A165,AWstandards,13,FALSE)+0.5))</f>
        <v>#VALUE!</v>
      </c>
      <c r="J167" s="22"/>
      <c r="K167" s="19">
        <f t="shared" si="81"/>
      </c>
      <c r="L167" s="19">
        <f t="shared" si="81"/>
      </c>
      <c r="M167" s="19">
        <f t="shared" si="81"/>
      </c>
      <c r="N167" s="19">
        <f t="shared" si="81"/>
      </c>
      <c r="O167" s="19">
        <f t="shared" si="81"/>
      </c>
      <c r="P167" s="19">
        <f t="shared" si="81"/>
      </c>
      <c r="Q167" s="19">
        <f t="shared" si="81"/>
      </c>
      <c r="R167" s="19">
        <f t="shared" si="82"/>
      </c>
      <c r="S167" s="19"/>
      <c r="T167" s="14"/>
    </row>
    <row r="168" spans="1:20" ht="15">
      <c r="A168" s="20"/>
      <c r="B168" s="93">
        <v>3</v>
      </c>
      <c r="C168" s="21">
        <f t="shared" si="78"/>
      </c>
      <c r="D168" s="21">
        <f t="shared" si="79"/>
      </c>
      <c r="E168" s="21">
        <f t="shared" si="80"/>
      </c>
      <c r="F168" s="152" t="s">
        <v>147</v>
      </c>
      <c r="G168" s="134">
        <f>Overallresults!$E$16</f>
        <v>4</v>
      </c>
      <c r="H168" s="14"/>
      <c r="I168" s="14" t="e">
        <f>IF(OR(F168="",F168-VLOOKUP($A165,AWstandards,12,FALSE)&gt;0),0,INT(VLOOKUP($A165,AWstandards,11,FALSE)*(VLOOKUP($A165,AWstandards,12,FALSE)-F168)^VLOOKUP($A165,AWstandards,13,FALSE)+0.5))</f>
        <v>#VALUE!</v>
      </c>
      <c r="J168" s="22"/>
      <c r="K168" s="19">
        <f t="shared" si="81"/>
      </c>
      <c r="L168" s="19">
        <f t="shared" si="81"/>
      </c>
      <c r="M168" s="19">
        <f t="shared" si="81"/>
      </c>
      <c r="N168" s="19">
        <f t="shared" si="81"/>
      </c>
      <c r="O168" s="19">
        <f t="shared" si="81"/>
      </c>
      <c r="P168" s="19">
        <f t="shared" si="81"/>
      </c>
      <c r="Q168" s="19">
        <f t="shared" si="81"/>
      </c>
      <c r="R168" s="19">
        <f t="shared" si="82"/>
      </c>
      <c r="S168" s="19"/>
      <c r="T168" s="14"/>
    </row>
    <row r="169" spans="1:20" ht="15">
      <c r="A169" s="20"/>
      <c r="B169" s="93" t="s">
        <v>21</v>
      </c>
      <c r="C169" s="21">
        <f t="shared" si="78"/>
      </c>
      <c r="D169" s="21">
        <f t="shared" si="79"/>
      </c>
      <c r="E169" s="21">
        <f t="shared" si="80"/>
      </c>
      <c r="F169" s="152" t="s">
        <v>147</v>
      </c>
      <c r="G169" s="134">
        <f>Overallresults!$E$17</f>
        <v>3</v>
      </c>
      <c r="H169" s="14"/>
      <c r="I169" s="14"/>
      <c r="J169" s="22"/>
      <c r="K169" s="19">
        <f t="shared" si="81"/>
      </c>
      <c r="L169" s="19">
        <f t="shared" si="81"/>
      </c>
      <c r="M169" s="19">
        <f t="shared" si="81"/>
      </c>
      <c r="N169" s="19">
        <f t="shared" si="81"/>
      </c>
      <c r="O169" s="19">
        <f t="shared" si="81"/>
      </c>
      <c r="P169" s="19">
        <f t="shared" si="81"/>
      </c>
      <c r="Q169" s="19">
        <f t="shared" si="81"/>
      </c>
      <c r="R169" s="19">
        <f t="shared" si="82"/>
      </c>
      <c r="S169" s="19"/>
      <c r="T169" s="14"/>
    </row>
    <row r="170" spans="1:20" ht="15">
      <c r="A170" s="20"/>
      <c r="B170" s="93" t="s">
        <v>22</v>
      </c>
      <c r="C170" s="21">
        <f t="shared" si="78"/>
      </c>
      <c r="D170" s="21">
        <f t="shared" si="79"/>
      </c>
      <c r="E170" s="21">
        <f t="shared" si="80"/>
      </c>
      <c r="F170" s="152" t="s">
        <v>147</v>
      </c>
      <c r="G170" s="134">
        <f>Overallresults!$E$18</f>
        <v>2</v>
      </c>
      <c r="H170" s="14"/>
      <c r="I170" s="14"/>
      <c r="J170" s="22"/>
      <c r="K170" s="19">
        <f t="shared" si="81"/>
      </c>
      <c r="L170" s="19">
        <f t="shared" si="81"/>
      </c>
      <c r="M170" s="19">
        <f t="shared" si="81"/>
      </c>
      <c r="N170" s="19">
        <f t="shared" si="81"/>
      </c>
      <c r="O170" s="19">
        <f t="shared" si="81"/>
      </c>
      <c r="P170" s="19">
        <f t="shared" si="81"/>
      </c>
      <c r="Q170" s="19">
        <f t="shared" si="81"/>
      </c>
      <c r="R170" s="19">
        <f t="shared" si="82"/>
      </c>
      <c r="S170" s="19"/>
      <c r="T170" s="14"/>
    </row>
    <row r="171" spans="1:20" ht="15">
      <c r="A171" s="20"/>
      <c r="B171" s="93" t="s">
        <v>23</v>
      </c>
      <c r="C171" s="21">
        <f t="shared" si="78"/>
      </c>
      <c r="D171" s="21">
        <f t="shared" si="79"/>
      </c>
      <c r="E171" s="21">
        <f t="shared" si="80"/>
      </c>
      <c r="F171" s="152" t="s">
        <v>147</v>
      </c>
      <c r="G171" s="134">
        <f>Overallresults!$E$19</f>
        <v>1</v>
      </c>
      <c r="H171" s="14"/>
      <c r="I171" s="14"/>
      <c r="J171" s="22"/>
      <c r="K171" s="19">
        <f t="shared" si="81"/>
      </c>
      <c r="L171" s="19">
        <f t="shared" si="81"/>
      </c>
      <c r="M171" s="19">
        <f t="shared" si="81"/>
      </c>
      <c r="N171" s="19">
        <f t="shared" si="81"/>
      </c>
      <c r="O171" s="19">
        <f t="shared" si="81"/>
      </c>
      <c r="P171" s="19">
        <f t="shared" si="81"/>
      </c>
      <c r="Q171" s="19">
        <f t="shared" si="81"/>
      </c>
      <c r="R171" s="19">
        <f t="shared" si="82"/>
      </c>
      <c r="S171" s="19"/>
      <c r="T171" s="14"/>
    </row>
    <row r="172" spans="1:20" ht="15">
      <c r="A172" s="20"/>
      <c r="B172" s="93" t="s">
        <v>24</v>
      </c>
      <c r="C172" s="21">
        <f t="shared" si="78"/>
      </c>
      <c r="D172" s="21">
        <f t="shared" si="79"/>
      </c>
      <c r="E172" s="21">
        <f t="shared" si="80"/>
      </c>
      <c r="F172" s="152" t="s">
        <v>147</v>
      </c>
      <c r="G172" s="134">
        <f>Overallresults!$E$20</f>
        <v>0</v>
      </c>
      <c r="H172" s="14"/>
      <c r="I172" s="14"/>
      <c r="J172" s="22"/>
      <c r="K172" s="19">
        <f t="shared" si="81"/>
      </c>
      <c r="L172" s="19">
        <f t="shared" si="81"/>
      </c>
      <c r="M172" s="19">
        <f t="shared" si="81"/>
      </c>
      <c r="N172" s="19">
        <f t="shared" si="81"/>
      </c>
      <c r="O172" s="19">
        <f t="shared" si="81"/>
      </c>
      <c r="P172" s="19">
        <f t="shared" si="81"/>
      </c>
      <c r="Q172" s="19">
        <f t="shared" si="81"/>
      </c>
      <c r="R172" s="19">
        <f t="shared" si="82"/>
      </c>
      <c r="S172" s="19"/>
      <c r="T172" s="14"/>
    </row>
    <row r="173" spans="1:20" ht="15">
      <c r="A173" s="20"/>
      <c r="B173" s="93" t="s">
        <v>25</v>
      </c>
      <c r="C173" s="21">
        <f t="shared" si="78"/>
      </c>
      <c r="D173" s="21">
        <f t="shared" si="79"/>
      </c>
      <c r="E173" s="21">
        <f t="shared" si="80"/>
      </c>
      <c r="F173" s="152" t="s">
        <v>147</v>
      </c>
      <c r="G173" s="134">
        <f>Overallresults!$E$21</f>
        <v>0</v>
      </c>
      <c r="H173" s="14"/>
      <c r="I173" s="14" t="e">
        <f>IF(OR(F173="",F173-VLOOKUP($A165,AWstandards,12,FALSE)&gt;0),0,INT(VLOOKUP($A165,AWstandards,11,FALSE)*(VLOOKUP($A165,AWstandards,12,FALSE)-F173)^VLOOKUP($A165,AWstandards,13,FALSE)+0.5))</f>
        <v>#VALUE!</v>
      </c>
      <c r="J173" s="22"/>
      <c r="K173" s="19">
        <f t="shared" si="81"/>
      </c>
      <c r="L173" s="19">
        <f t="shared" si="81"/>
      </c>
      <c r="M173" s="19">
        <f t="shared" si="81"/>
      </c>
      <c r="N173" s="19">
        <f t="shared" si="81"/>
      </c>
      <c r="O173" s="19">
        <f t="shared" si="81"/>
      </c>
      <c r="P173" s="19">
        <f t="shared" si="81"/>
      </c>
      <c r="Q173" s="19">
        <f t="shared" si="81"/>
      </c>
      <c r="R173" s="19">
        <f t="shared" si="82"/>
      </c>
      <c r="S173" s="19">
        <f>SUM(Decsheets!$W$5:$W$12)-(SUM(K166:Q173))</f>
        <v>24</v>
      </c>
      <c r="T173" s="14"/>
    </row>
    <row r="174" spans="1:20" ht="15">
      <c r="A174" s="28" t="s">
        <v>9</v>
      </c>
      <c r="B174" s="92"/>
      <c r="C174" s="23" t="s">
        <v>104</v>
      </c>
      <c r="D174" s="23"/>
      <c r="E174" s="26"/>
      <c r="F174" s="125" t="s">
        <v>147</v>
      </c>
      <c r="G174" s="131"/>
      <c r="H174" s="14"/>
      <c r="I174" s="14"/>
      <c r="J174" s="14"/>
      <c r="K174" s="19"/>
      <c r="L174" s="19"/>
      <c r="M174" s="19"/>
      <c r="N174" s="19"/>
      <c r="O174" s="19"/>
      <c r="P174" s="19"/>
      <c r="Q174" s="19"/>
      <c r="R174" s="19"/>
      <c r="S174" s="19"/>
      <c r="T174" s="14" t="s">
        <v>46</v>
      </c>
    </row>
    <row r="175" spans="1:20" ht="15">
      <c r="A175" s="20" t="s">
        <v>155</v>
      </c>
      <c r="B175" s="93">
        <v>1</v>
      </c>
      <c r="C175" s="21" t="str">
        <f aca="true" t="shared" si="83" ref="C175:C182">IF(A175="","",VLOOKUP($A$174,IF(LEN(A175)=2,SWB,SWA),VLOOKUP(LEFT(A175,1),club,6,FALSE),FALSE))</f>
        <v>Laura Armorgie</v>
      </c>
      <c r="D175" s="21">
        <f aca="true" t="shared" si="84" ref="D175:D182">IF(A175="","",VLOOKUP($A$174,IF(LEN(A175)=2,SWB,SWA),VLOOKUP(LEFT(A175,1),club,7,FALSE),FALSE))</f>
        <v>0</v>
      </c>
      <c r="E175" s="21" t="str">
        <f aca="true" t="shared" si="85" ref="E175:E182">IF(A175="","",VLOOKUP(LEFT(A175,1),club,2,FALSE))</f>
        <v>Essex</v>
      </c>
      <c r="F175" s="129">
        <v>1.6</v>
      </c>
      <c r="G175" s="137">
        <f>Overallresults!$D$14</f>
        <v>12</v>
      </c>
      <c r="H175" s="138"/>
      <c r="I175" s="14" t="e">
        <f>IF(OR(F175="",F175-VLOOKUP($A174,AWstandards,12,FALSE)&lt;0),0,INT(VLOOKUP($A174,AWstandards,11,FALSE)*(F175-VLOOKUP($A174,AWstandards,12,FALSE))^VLOOKUP($A174,AWstandards,13,FALSE)+0.5))</f>
        <v>#NAME?</v>
      </c>
      <c r="J175" s="22"/>
      <c r="K175" s="19">
        <f aca="true" t="shared" si="86" ref="K175:Q182">IF($A175="","",IF(LEFT($A175,1)=K$12,$G175,""))</f>
      </c>
      <c r="L175" s="19">
        <f t="shared" si="86"/>
      </c>
      <c r="M175" s="19">
        <f t="shared" si="86"/>
      </c>
      <c r="N175" s="19">
        <f t="shared" si="86"/>
        <v>12</v>
      </c>
      <c r="O175" s="19">
        <f t="shared" si="86"/>
      </c>
      <c r="P175" s="19">
        <f t="shared" si="86"/>
      </c>
      <c r="Q175" s="19">
        <f t="shared" si="86"/>
      </c>
      <c r="R175" s="19">
        <f aca="true" t="shared" si="87" ref="R175:R182">IF($A175="","",IF(LEFT($A175,1)=R$11,$G175,""))</f>
      </c>
      <c r="S175" s="19"/>
      <c r="T175" s="14"/>
    </row>
    <row r="176" spans="1:20" ht="15">
      <c r="A176" s="20" t="s">
        <v>660</v>
      </c>
      <c r="B176" s="93">
        <v>2</v>
      </c>
      <c r="C176" s="21" t="str">
        <f t="shared" si="83"/>
        <v>Shaka Egbo</v>
      </c>
      <c r="D176" s="21">
        <f t="shared" si="84"/>
        <v>0</v>
      </c>
      <c r="E176" s="21" t="str">
        <f t="shared" si="85"/>
        <v>Hertfordshire</v>
      </c>
      <c r="F176" s="129">
        <v>1.6</v>
      </c>
      <c r="G176" s="137">
        <f>Overallresults!$D$15</f>
        <v>10</v>
      </c>
      <c r="H176" s="138" t="s">
        <v>157</v>
      </c>
      <c r="I176" s="14" t="e">
        <f>IF(OR(F176="",F176-VLOOKUP($A174,AWstandards,12,FALSE)&lt;0),0,INT(VLOOKUP($A174,AWstandards,11,FALSE)*(F176-VLOOKUP($A174,AWstandards,12,FALSE))^VLOOKUP($A174,AWstandards,13,FALSE)+0.5))</f>
        <v>#NAME?</v>
      </c>
      <c r="J176" s="22"/>
      <c r="K176" s="19">
        <f t="shared" si="86"/>
      </c>
      <c r="L176" s="19">
        <f t="shared" si="86"/>
      </c>
      <c r="M176" s="19">
        <f t="shared" si="86"/>
        <v>10</v>
      </c>
      <c r="N176" s="19">
        <f t="shared" si="86"/>
      </c>
      <c r="O176" s="19">
        <f t="shared" si="86"/>
      </c>
      <c r="P176" s="19">
        <f t="shared" si="86"/>
      </c>
      <c r="Q176" s="19">
        <f t="shared" si="86"/>
      </c>
      <c r="R176" s="19">
        <f t="shared" si="87"/>
      </c>
      <c r="S176" s="19"/>
      <c r="T176" s="14"/>
    </row>
    <row r="177" spans="1:20" ht="15">
      <c r="A177" s="20" t="s">
        <v>157</v>
      </c>
      <c r="B177" s="93">
        <v>3</v>
      </c>
      <c r="C177" s="21" t="str">
        <f t="shared" si="83"/>
        <v>Harriet Fenton-Lake</v>
      </c>
      <c r="D177" s="21">
        <f t="shared" si="84"/>
        <v>0</v>
      </c>
      <c r="E177" s="21" t="str">
        <f t="shared" si="85"/>
        <v>Cambridgeshire</v>
      </c>
      <c r="F177" s="129">
        <v>1.6</v>
      </c>
      <c r="G177" s="137">
        <f>Overallresults!$D$16</f>
        <v>8</v>
      </c>
      <c r="H177" s="138" t="s">
        <v>154</v>
      </c>
      <c r="I177" s="14" t="e">
        <f>IF(OR(F177="",F177-VLOOKUP($A174,AWstandards,12,FALSE)&lt;0),0,INT(VLOOKUP($A174,AWstandards,11,FALSE)*(F177-VLOOKUP($A174,AWstandards,12,FALSE))^VLOOKUP($A174,AWstandards,13,FALSE)+0.5))</f>
        <v>#NAME?</v>
      </c>
      <c r="J177" s="22"/>
      <c r="K177" s="19">
        <f t="shared" si="86"/>
      </c>
      <c r="L177" s="19">
        <f t="shared" si="86"/>
        <v>8</v>
      </c>
      <c r="M177" s="19">
        <f t="shared" si="86"/>
      </c>
      <c r="N177" s="19">
        <f t="shared" si="86"/>
      </c>
      <c r="O177" s="19">
        <f t="shared" si="86"/>
      </c>
      <c r="P177" s="19">
        <f t="shared" si="86"/>
      </c>
      <c r="Q177" s="19">
        <f t="shared" si="86"/>
      </c>
      <c r="R177" s="19">
        <f t="shared" si="87"/>
      </c>
      <c r="S177" s="19"/>
      <c r="T177" s="14"/>
    </row>
    <row r="178" spans="1:20" ht="15">
      <c r="A178" s="20" t="s">
        <v>267</v>
      </c>
      <c r="B178" s="93" t="s">
        <v>21</v>
      </c>
      <c r="C178" s="21" t="str">
        <f t="shared" si="83"/>
        <v>Maddie Greenwood</v>
      </c>
      <c r="D178" s="21">
        <f t="shared" si="84"/>
        <v>0</v>
      </c>
      <c r="E178" s="21" t="str">
        <f t="shared" si="85"/>
        <v>Suffolk</v>
      </c>
      <c r="F178" s="129">
        <v>1.55</v>
      </c>
      <c r="G178" s="137">
        <f>Overallresults!$D$17</f>
        <v>6</v>
      </c>
      <c r="H178" s="138" t="s">
        <v>156</v>
      </c>
      <c r="I178" s="14"/>
      <c r="J178" s="22"/>
      <c r="K178" s="19">
        <f t="shared" si="86"/>
      </c>
      <c r="L178" s="19">
        <f t="shared" si="86"/>
      </c>
      <c r="M178" s="19">
        <f t="shared" si="86"/>
      </c>
      <c r="N178" s="19">
        <f t="shared" si="86"/>
      </c>
      <c r="O178" s="19">
        <f t="shared" si="86"/>
      </c>
      <c r="P178" s="19">
        <f t="shared" si="86"/>
        <v>6</v>
      </c>
      <c r="Q178" s="19">
        <f t="shared" si="86"/>
      </c>
      <c r="R178" s="19">
        <f t="shared" si="87"/>
      </c>
      <c r="S178" s="19"/>
      <c r="T178" s="14"/>
    </row>
    <row r="179" spans="1:20" ht="15">
      <c r="A179" s="20" t="s">
        <v>663</v>
      </c>
      <c r="B179" s="93" t="s">
        <v>22</v>
      </c>
      <c r="C179" s="21" t="str">
        <f t="shared" si="83"/>
        <v>Eleanor Brown</v>
      </c>
      <c r="D179" s="21">
        <f t="shared" si="84"/>
        <v>0</v>
      </c>
      <c r="E179" s="21" t="str">
        <f t="shared" si="85"/>
        <v>Norfolk</v>
      </c>
      <c r="F179" s="129">
        <v>1.5</v>
      </c>
      <c r="G179" s="137">
        <f>Overallresults!$D$18</f>
        <v>5</v>
      </c>
      <c r="H179" s="138" t="s">
        <v>155</v>
      </c>
      <c r="I179" s="14"/>
      <c r="J179" s="22"/>
      <c r="K179" s="19">
        <f t="shared" si="86"/>
      </c>
      <c r="L179" s="19">
        <f t="shared" si="86"/>
      </c>
      <c r="M179" s="19">
        <f t="shared" si="86"/>
      </c>
      <c r="N179" s="19">
        <f t="shared" si="86"/>
      </c>
      <c r="O179" s="19">
        <f t="shared" si="86"/>
        <v>5</v>
      </c>
      <c r="P179" s="19">
        <f t="shared" si="86"/>
      </c>
      <c r="Q179" s="19">
        <f t="shared" si="86"/>
      </c>
      <c r="R179" s="19">
        <f t="shared" si="87"/>
      </c>
      <c r="S179" s="19"/>
      <c r="T179" s="14"/>
    </row>
    <row r="180" spans="1:20" ht="15">
      <c r="A180" s="20"/>
      <c r="B180" s="93" t="s">
        <v>23</v>
      </c>
      <c r="C180" s="21">
        <f t="shared" si="83"/>
      </c>
      <c r="D180" s="21">
        <f t="shared" si="84"/>
      </c>
      <c r="E180" s="21">
        <f t="shared" si="85"/>
      </c>
      <c r="F180" s="129" t="s">
        <v>147</v>
      </c>
      <c r="G180" s="137">
        <f>Overallresults!$D$19</f>
        <v>4</v>
      </c>
      <c r="H180" s="138"/>
      <c r="I180" s="14"/>
      <c r="J180" s="22"/>
      <c r="K180" s="19">
        <f t="shared" si="86"/>
      </c>
      <c r="L180" s="19">
        <f t="shared" si="86"/>
      </c>
      <c r="M180" s="19">
        <f t="shared" si="86"/>
      </c>
      <c r="N180" s="19">
        <f t="shared" si="86"/>
      </c>
      <c r="O180" s="19">
        <f t="shared" si="86"/>
      </c>
      <c r="P180" s="19">
        <f t="shared" si="86"/>
      </c>
      <c r="Q180" s="19">
        <f t="shared" si="86"/>
      </c>
      <c r="R180" s="19">
        <f t="shared" si="87"/>
      </c>
      <c r="S180" s="19"/>
      <c r="T180" s="14"/>
    </row>
    <row r="181" spans="1:20" ht="15">
      <c r="A181" s="20"/>
      <c r="B181" s="93" t="s">
        <v>24</v>
      </c>
      <c r="C181" s="21">
        <f t="shared" si="83"/>
      </c>
      <c r="D181" s="21">
        <f t="shared" si="84"/>
      </c>
      <c r="E181" s="21">
        <f t="shared" si="85"/>
      </c>
      <c r="F181" s="129" t="s">
        <v>147</v>
      </c>
      <c r="G181" s="137">
        <f>Overallresults!$D$20</f>
        <v>0</v>
      </c>
      <c r="H181" s="138"/>
      <c r="I181" s="14"/>
      <c r="J181" s="22"/>
      <c r="K181" s="19">
        <f t="shared" si="86"/>
      </c>
      <c r="L181" s="19">
        <f t="shared" si="86"/>
      </c>
      <c r="M181" s="19">
        <f t="shared" si="86"/>
      </c>
      <c r="N181" s="19">
        <f t="shared" si="86"/>
      </c>
      <c r="O181" s="19">
        <f t="shared" si="86"/>
      </c>
      <c r="P181" s="19">
        <f t="shared" si="86"/>
      </c>
      <c r="Q181" s="19">
        <f t="shared" si="86"/>
      </c>
      <c r="R181" s="19">
        <f t="shared" si="87"/>
      </c>
      <c r="S181" s="19"/>
      <c r="T181" s="14"/>
    </row>
    <row r="182" spans="1:20" ht="15">
      <c r="A182" s="20"/>
      <c r="B182" s="93" t="s">
        <v>25</v>
      </c>
      <c r="C182" s="21">
        <f t="shared" si="83"/>
      </c>
      <c r="D182" s="21">
        <f t="shared" si="84"/>
      </c>
      <c r="E182" s="21">
        <f t="shared" si="85"/>
      </c>
      <c r="F182" s="129" t="s">
        <v>147</v>
      </c>
      <c r="G182" s="137">
        <f>Overallresults!$D$21</f>
        <v>0</v>
      </c>
      <c r="H182" s="138"/>
      <c r="I182" s="14" t="e">
        <f>IF(OR(F182="",F182-VLOOKUP($A174,AWstandards,12,FALSE)&lt;0),0,INT(VLOOKUP($A174,AWstandards,11,FALSE)*(F182-VLOOKUP($A174,AWstandards,12,FALSE))^VLOOKUP($A174,AWstandards,13,FALSE)+0.5))</f>
        <v>#VALUE!</v>
      </c>
      <c r="J182" s="22"/>
      <c r="K182" s="19">
        <f t="shared" si="86"/>
      </c>
      <c r="L182" s="19">
        <f t="shared" si="86"/>
      </c>
      <c r="M182" s="19">
        <f t="shared" si="86"/>
      </c>
      <c r="N182" s="19">
        <f t="shared" si="86"/>
      </c>
      <c r="O182" s="19">
        <f t="shared" si="86"/>
      </c>
      <c r="P182" s="19">
        <f t="shared" si="86"/>
      </c>
      <c r="Q182" s="19">
        <f t="shared" si="86"/>
      </c>
      <c r="R182" s="19">
        <f t="shared" si="87"/>
      </c>
      <c r="S182" s="19">
        <f>SUM(Decsheets!$V$5:$V$12)-(SUM(K175:Q182))</f>
        <v>4</v>
      </c>
      <c r="T182" s="14"/>
    </row>
    <row r="183" spans="1:20" ht="15">
      <c r="A183" s="28" t="s">
        <v>9</v>
      </c>
      <c r="B183" s="92"/>
      <c r="C183" s="23" t="s">
        <v>105</v>
      </c>
      <c r="D183" s="23"/>
      <c r="E183" s="26"/>
      <c r="F183" s="136" t="s">
        <v>147</v>
      </c>
      <c r="G183" s="131"/>
      <c r="H183" s="138"/>
      <c r="I183" s="14"/>
      <c r="J183" s="14"/>
      <c r="K183" s="19"/>
      <c r="L183" s="19"/>
      <c r="M183" s="19"/>
      <c r="N183" s="19"/>
      <c r="O183" s="19"/>
      <c r="P183" s="19"/>
      <c r="Q183" s="19"/>
      <c r="R183" s="19"/>
      <c r="S183" s="19"/>
      <c r="T183" s="14" t="s">
        <v>48</v>
      </c>
    </row>
    <row r="184" spans="1:20" ht="15">
      <c r="A184" s="20" t="s">
        <v>659</v>
      </c>
      <c r="B184" s="93">
        <v>1</v>
      </c>
      <c r="C184" s="21" t="str">
        <f aca="true" t="shared" si="88" ref="C184:C191">IF(A184="","",VLOOKUP($A$183,IF(LEN(A184)=2,SWB,SWA),VLOOKUP(LEFT(A184,1),club,6,FALSE),FALSE))</f>
        <v>Beth Harriman</v>
      </c>
      <c r="D184" s="21">
        <f aca="true" t="shared" si="89" ref="D184:D191">IF(A184="","",VLOOKUP($A$183,IF(LEN(A184)=2,SWB,SWA),VLOOKUP(LEFT(A184,1),club,7,FALSE),FALSE))</f>
        <v>0</v>
      </c>
      <c r="E184" s="21" t="str">
        <f aca="true" t="shared" si="90" ref="E184:E191">IF(A184="","",VLOOKUP(LEFT(A184,1),club,2,FALSE))</f>
        <v>Essex</v>
      </c>
      <c r="F184" s="129">
        <v>1.6</v>
      </c>
      <c r="G184" s="137">
        <f>Overallresults!$E$14</f>
        <v>8</v>
      </c>
      <c r="H184" s="138"/>
      <c r="I184" s="14" t="e">
        <f>IF(OR(F184="",F184-VLOOKUP($A183,AWstandards,12,FALSE)&lt;0),0,INT(VLOOKUP($A183,AWstandards,11,FALSE)*(F184-VLOOKUP($A183,AWstandards,12,FALSE))^VLOOKUP($A183,AWstandards,13,FALSE)+0.5))</f>
        <v>#NAME?</v>
      </c>
      <c r="J184" s="22"/>
      <c r="K184" s="19">
        <f aca="true" t="shared" si="91" ref="K184:Q191">IF($A184="","",IF(LEFT($A184,1)=K$12,$G184,""))</f>
      </c>
      <c r="L184" s="19">
        <f t="shared" si="91"/>
      </c>
      <c r="M184" s="19">
        <f t="shared" si="91"/>
      </c>
      <c r="N184" s="19">
        <f t="shared" si="91"/>
        <v>8</v>
      </c>
      <c r="O184" s="19">
        <f t="shared" si="91"/>
      </c>
      <c r="P184" s="19">
        <f t="shared" si="91"/>
      </c>
      <c r="Q184" s="19">
        <f t="shared" si="91"/>
      </c>
      <c r="R184" s="19">
        <f aca="true" t="shared" si="92" ref="R184:R191">IF($A184="","",IF(LEFT($A184,1)=R$11,$G184,""))</f>
      </c>
      <c r="S184" s="19"/>
      <c r="T184" s="14"/>
    </row>
    <row r="185" spans="1:20" ht="15">
      <c r="A185" s="20" t="s">
        <v>270</v>
      </c>
      <c r="B185" s="93">
        <v>2</v>
      </c>
      <c r="C185" s="21" t="str">
        <f t="shared" si="88"/>
        <v>Aisia Rhodes</v>
      </c>
      <c r="D185" s="21">
        <f t="shared" si="89"/>
        <v>0</v>
      </c>
      <c r="E185" s="21" t="str">
        <f t="shared" si="90"/>
        <v>Hertfordshire</v>
      </c>
      <c r="F185" s="129">
        <v>1.55</v>
      </c>
      <c r="G185" s="137">
        <f>Overallresults!$E$15</f>
        <v>6</v>
      </c>
      <c r="H185" s="138" t="s">
        <v>157</v>
      </c>
      <c r="I185" s="14" t="e">
        <f>IF(OR(F185="",F185-VLOOKUP($A183,AWstandards,12,FALSE)&lt;0),0,INT(VLOOKUP($A183,AWstandards,11,FALSE)*(F185-VLOOKUP($A183,AWstandards,12,FALSE))^VLOOKUP($A183,AWstandards,13,FALSE)+0.5))</f>
        <v>#NAME?</v>
      </c>
      <c r="J185" s="22"/>
      <c r="K185" s="19">
        <f t="shared" si="91"/>
      </c>
      <c r="L185" s="19">
        <f t="shared" si="91"/>
      </c>
      <c r="M185" s="19">
        <f t="shared" si="91"/>
        <v>6</v>
      </c>
      <c r="N185" s="19">
        <f t="shared" si="91"/>
      </c>
      <c r="O185" s="19">
        <f t="shared" si="91"/>
      </c>
      <c r="P185" s="19">
        <f t="shared" si="91"/>
      </c>
      <c r="Q185" s="19">
        <f t="shared" si="91"/>
      </c>
      <c r="R185" s="19">
        <f t="shared" si="92"/>
      </c>
      <c r="S185" s="19"/>
      <c r="T185" s="14"/>
    </row>
    <row r="186" spans="1:20" ht="15">
      <c r="A186" s="20" t="s">
        <v>661</v>
      </c>
      <c r="B186" s="93">
        <v>3</v>
      </c>
      <c r="C186" s="21" t="str">
        <f t="shared" si="88"/>
        <v>Laura Whitton</v>
      </c>
      <c r="D186" s="21">
        <f t="shared" si="89"/>
        <v>0</v>
      </c>
      <c r="E186" s="21" t="str">
        <f t="shared" si="90"/>
        <v>Cambridgeshire</v>
      </c>
      <c r="F186" s="129">
        <v>1.45</v>
      </c>
      <c r="G186" s="137">
        <f>Overallresults!$E$16</f>
        <v>4</v>
      </c>
      <c r="H186" s="138" t="s">
        <v>154</v>
      </c>
      <c r="I186" s="14" t="e">
        <f>IF(OR(F186="",F186-VLOOKUP($A183,AWstandards,12,FALSE)&lt;0),0,INT(VLOOKUP($A183,AWstandards,11,FALSE)*(F186-VLOOKUP($A183,AWstandards,12,FALSE))^VLOOKUP($A183,AWstandards,13,FALSE)+0.5))</f>
        <v>#NAME?</v>
      </c>
      <c r="J186" s="22"/>
      <c r="K186" s="19">
        <f t="shared" si="91"/>
      </c>
      <c r="L186" s="19">
        <f t="shared" si="91"/>
        <v>4</v>
      </c>
      <c r="M186" s="19">
        <f t="shared" si="91"/>
      </c>
      <c r="N186" s="19">
        <f t="shared" si="91"/>
      </c>
      <c r="O186" s="19">
        <f t="shared" si="91"/>
      </c>
      <c r="P186" s="19">
        <f t="shared" si="91"/>
      </c>
      <c r="Q186" s="19">
        <f t="shared" si="91"/>
      </c>
      <c r="R186" s="19">
        <f t="shared" si="92"/>
      </c>
      <c r="S186" s="19"/>
      <c r="T186" s="14"/>
    </row>
    <row r="187" spans="1:20" ht="15">
      <c r="A187" s="20" t="s">
        <v>269</v>
      </c>
      <c r="B187" s="93" t="s">
        <v>21</v>
      </c>
      <c r="C187" s="21" t="str">
        <f t="shared" si="88"/>
        <v>Lauren Moyse</v>
      </c>
      <c r="D187" s="21">
        <f t="shared" si="89"/>
        <v>0</v>
      </c>
      <c r="E187" s="21" t="str">
        <f t="shared" si="90"/>
        <v>Norfolk</v>
      </c>
      <c r="F187" s="129">
        <v>1.4</v>
      </c>
      <c r="G187" s="137">
        <f>Overallresults!$E$17</f>
        <v>3</v>
      </c>
      <c r="H187" s="138" t="s">
        <v>156</v>
      </c>
      <c r="I187" s="14"/>
      <c r="J187" s="22"/>
      <c r="K187" s="19">
        <f t="shared" si="91"/>
      </c>
      <c r="L187" s="19">
        <f t="shared" si="91"/>
      </c>
      <c r="M187" s="19">
        <f t="shared" si="91"/>
      </c>
      <c r="N187" s="19">
        <f t="shared" si="91"/>
      </c>
      <c r="O187" s="19">
        <f t="shared" si="91"/>
        <v>3</v>
      </c>
      <c r="P187" s="19">
        <f t="shared" si="91"/>
      </c>
      <c r="Q187" s="19">
        <f t="shared" si="91"/>
      </c>
      <c r="R187" s="19">
        <f t="shared" si="92"/>
      </c>
      <c r="S187" s="19"/>
      <c r="T187" s="14"/>
    </row>
    <row r="188" spans="1:20" ht="15">
      <c r="A188" s="20" t="s">
        <v>662</v>
      </c>
      <c r="B188" s="93" t="s">
        <v>22</v>
      </c>
      <c r="C188" s="21" t="str">
        <f t="shared" si="88"/>
        <v>Kelley Whitlock</v>
      </c>
      <c r="D188" s="21">
        <f t="shared" si="89"/>
        <v>0</v>
      </c>
      <c r="E188" s="21" t="str">
        <f t="shared" si="90"/>
        <v>Suffolk</v>
      </c>
      <c r="F188" s="129">
        <v>1.2</v>
      </c>
      <c r="G188" s="137">
        <f>Overallresults!$E$18</f>
        <v>2</v>
      </c>
      <c r="H188" s="138" t="s">
        <v>155</v>
      </c>
      <c r="I188" s="14"/>
      <c r="J188" s="22"/>
      <c r="K188" s="19">
        <f t="shared" si="91"/>
      </c>
      <c r="L188" s="19">
        <f t="shared" si="91"/>
      </c>
      <c r="M188" s="19">
        <f t="shared" si="91"/>
      </c>
      <c r="N188" s="19">
        <f t="shared" si="91"/>
      </c>
      <c r="O188" s="19">
        <f t="shared" si="91"/>
      </c>
      <c r="P188" s="19">
        <f t="shared" si="91"/>
        <v>2</v>
      </c>
      <c r="Q188" s="19">
        <f t="shared" si="91"/>
      </c>
      <c r="R188" s="19">
        <f t="shared" si="92"/>
      </c>
      <c r="S188" s="19"/>
      <c r="T188" s="14"/>
    </row>
    <row r="189" spans="1:20" ht="15">
      <c r="A189" s="20"/>
      <c r="B189" s="93" t="s">
        <v>23</v>
      </c>
      <c r="C189" s="21">
        <f t="shared" si="88"/>
      </c>
      <c r="D189" s="21">
        <f t="shared" si="89"/>
      </c>
      <c r="E189" s="21">
        <f t="shared" si="90"/>
      </c>
      <c r="F189" s="129" t="s">
        <v>147</v>
      </c>
      <c r="G189" s="137">
        <f>Overallresults!$E$19</f>
        <v>1</v>
      </c>
      <c r="H189" s="138"/>
      <c r="I189" s="14"/>
      <c r="J189" s="22"/>
      <c r="K189" s="19">
        <f t="shared" si="91"/>
      </c>
      <c r="L189" s="19">
        <f t="shared" si="91"/>
      </c>
      <c r="M189" s="19">
        <f t="shared" si="91"/>
      </c>
      <c r="N189" s="19">
        <f t="shared" si="91"/>
      </c>
      <c r="O189" s="19">
        <f t="shared" si="91"/>
      </c>
      <c r="P189" s="19">
        <f t="shared" si="91"/>
      </c>
      <c r="Q189" s="19">
        <f t="shared" si="91"/>
      </c>
      <c r="R189" s="19">
        <f t="shared" si="92"/>
      </c>
      <c r="S189" s="19"/>
      <c r="T189" s="14"/>
    </row>
    <row r="190" spans="1:20" ht="15">
      <c r="A190" s="20"/>
      <c r="B190" s="93" t="s">
        <v>24</v>
      </c>
      <c r="C190" s="21">
        <f t="shared" si="88"/>
      </c>
      <c r="D190" s="21">
        <f t="shared" si="89"/>
      </c>
      <c r="E190" s="21">
        <f t="shared" si="90"/>
      </c>
      <c r="F190" s="129" t="s">
        <v>147</v>
      </c>
      <c r="G190" s="137">
        <f>Overallresults!$E$20</f>
        <v>0</v>
      </c>
      <c r="H190" s="138"/>
      <c r="I190" s="14"/>
      <c r="J190" s="22"/>
      <c r="K190" s="19">
        <f t="shared" si="91"/>
      </c>
      <c r="L190" s="19">
        <f t="shared" si="91"/>
      </c>
      <c r="M190" s="19">
        <f t="shared" si="91"/>
      </c>
      <c r="N190" s="19">
        <f t="shared" si="91"/>
      </c>
      <c r="O190" s="19">
        <f t="shared" si="91"/>
      </c>
      <c r="P190" s="19">
        <f t="shared" si="91"/>
      </c>
      <c r="Q190" s="19">
        <f t="shared" si="91"/>
      </c>
      <c r="R190" s="19">
        <f t="shared" si="92"/>
      </c>
      <c r="S190" s="19"/>
      <c r="T190" s="14"/>
    </row>
    <row r="191" spans="1:20" ht="15">
      <c r="A191" s="20"/>
      <c r="B191" s="93" t="s">
        <v>25</v>
      </c>
      <c r="C191" s="21">
        <f t="shared" si="88"/>
      </c>
      <c r="D191" s="21">
        <f t="shared" si="89"/>
      </c>
      <c r="E191" s="21">
        <f t="shared" si="90"/>
      </c>
      <c r="F191" s="129" t="s">
        <v>147</v>
      </c>
      <c r="G191" s="137">
        <f>Overallresults!$E$21</f>
        <v>0</v>
      </c>
      <c r="H191" s="138"/>
      <c r="I191" s="14" t="e">
        <f>IF(OR(F191="",F191-VLOOKUP($A183,AWstandards,12,FALSE)&lt;0),0,INT(VLOOKUP($A183,AWstandards,11,FALSE)*(F191-VLOOKUP($A183,AWstandards,12,FALSE))^VLOOKUP($A183,AWstandards,13,FALSE)+0.5))</f>
        <v>#VALUE!</v>
      </c>
      <c r="J191" s="22"/>
      <c r="K191" s="19">
        <f t="shared" si="91"/>
      </c>
      <c r="L191" s="19">
        <f t="shared" si="91"/>
      </c>
      <c r="M191" s="19">
        <f t="shared" si="91"/>
      </c>
      <c r="N191" s="19">
        <f t="shared" si="91"/>
      </c>
      <c r="O191" s="19">
        <f t="shared" si="91"/>
      </c>
      <c r="P191" s="19">
        <f t="shared" si="91"/>
      </c>
      <c r="Q191" s="19">
        <f t="shared" si="91"/>
      </c>
      <c r="R191" s="19">
        <f t="shared" si="92"/>
      </c>
      <c r="S191" s="19">
        <f>SUM(Decsheets!$W$5:$W$12)-(SUM(K184:Q191))</f>
        <v>1</v>
      </c>
      <c r="T191" s="14"/>
    </row>
    <row r="192" spans="1:20" ht="15">
      <c r="A192" s="28" t="s">
        <v>205</v>
      </c>
      <c r="B192" s="92"/>
      <c r="C192" s="23" t="s">
        <v>222</v>
      </c>
      <c r="D192" s="23"/>
      <c r="E192" s="26"/>
      <c r="F192" s="125" t="s">
        <v>147</v>
      </c>
      <c r="G192" s="131"/>
      <c r="H192" s="14"/>
      <c r="I192" s="14"/>
      <c r="J192" s="14"/>
      <c r="K192" s="19"/>
      <c r="L192" s="19"/>
      <c r="M192" s="19"/>
      <c r="N192" s="19"/>
      <c r="O192" s="19"/>
      <c r="P192" s="19"/>
      <c r="Q192" s="19"/>
      <c r="R192" s="19"/>
      <c r="S192" s="19"/>
      <c r="T192" s="14" t="s">
        <v>206</v>
      </c>
    </row>
    <row r="193" spans="1:20" ht="15">
      <c r="A193" s="20" t="s">
        <v>214</v>
      </c>
      <c r="B193" s="93">
        <v>1</v>
      </c>
      <c r="C193" s="21" t="str">
        <f aca="true" t="shared" si="93" ref="C193:C200">IF(A193="","",VLOOKUP($A$192,IF(LEN(A193)=2,SWB,SWA),VLOOKUP(LEFT(A193,1),club,6,FALSE),FALSE))</f>
        <v>Jemma Eastwood</v>
      </c>
      <c r="D193" s="21">
        <f aca="true" t="shared" si="94" ref="D193:D200">IF(A193="","",VLOOKUP($A$192,IF(LEN(A193)=2,SWB,SWA),VLOOKUP(LEFT(A193,1),club,7,FALSE),FALSE))</f>
        <v>0</v>
      </c>
      <c r="E193" s="21" t="str">
        <f aca="true" t="shared" si="95" ref="E193:E200">IF(A193="","",VLOOKUP(LEFT(A193,1),club,2,FALSE))</f>
        <v>Bedfordshire</v>
      </c>
      <c r="F193" s="129">
        <v>3.2</v>
      </c>
      <c r="G193" s="137">
        <f>Overallresults!$D$14</f>
        <v>12</v>
      </c>
      <c r="H193" s="138"/>
      <c r="I193" s="14" t="e">
        <f>IF(OR(F193="",F193-VLOOKUP($A192,AWstandards,12,FALSE)&lt;0),0,INT(VLOOKUP($A192,AWstandards,11,FALSE)*(F193-VLOOKUP($A192,AWstandards,12,FALSE))^VLOOKUP($A192,AWstandards,13,FALSE)+0.5))</f>
        <v>#NAME?</v>
      </c>
      <c r="J193" s="22"/>
      <c r="K193" s="19">
        <f aca="true" t="shared" si="96" ref="K193:Q200">IF($A193="","",IF(LEFT($A193,1)=K$12,$G193,""))</f>
        <v>12</v>
      </c>
      <c r="L193" s="19">
        <f t="shared" si="96"/>
      </c>
      <c r="M193" s="19">
        <f t="shared" si="96"/>
      </c>
      <c r="N193" s="19">
        <f t="shared" si="96"/>
      </c>
      <c r="O193" s="19">
        <f t="shared" si="96"/>
      </c>
      <c r="P193" s="19">
        <f t="shared" si="96"/>
      </c>
      <c r="Q193" s="19">
        <f t="shared" si="96"/>
      </c>
      <c r="R193" s="19">
        <f aca="true" t="shared" si="97" ref="R193:R200">IF($A193="","",IF(LEFT($A193,1)=R$11,$G193,""))</f>
      </c>
      <c r="S193" s="19"/>
      <c r="T193" s="14"/>
    </row>
    <row r="194" spans="1:20" ht="15">
      <c r="A194" s="20" t="s">
        <v>269</v>
      </c>
      <c r="B194" s="93">
        <v>2</v>
      </c>
      <c r="C194" s="21" t="str">
        <f t="shared" si="93"/>
        <v>Sasha Birrell</v>
      </c>
      <c r="D194" s="21">
        <f t="shared" si="94"/>
        <v>0</v>
      </c>
      <c r="E194" s="21" t="str">
        <f t="shared" si="95"/>
        <v>Norfolk</v>
      </c>
      <c r="F194" s="129">
        <v>3.1</v>
      </c>
      <c r="G194" s="137">
        <f>Overallresults!$D$15</f>
        <v>10</v>
      </c>
      <c r="H194" s="138" t="s">
        <v>157</v>
      </c>
      <c r="I194" s="14" t="e">
        <f>IF(OR(F194="",F194-VLOOKUP($A192,AWstandards,12,FALSE)&lt;0),0,INT(VLOOKUP($A192,AWstandards,11,FALSE)*(F194-VLOOKUP($A192,AWstandards,12,FALSE))^VLOOKUP($A192,AWstandards,13,FALSE)+0.5))</f>
        <v>#NAME?</v>
      </c>
      <c r="J194" s="22"/>
      <c r="K194" s="19">
        <f t="shared" si="96"/>
      </c>
      <c r="L194" s="19">
        <f t="shared" si="96"/>
      </c>
      <c r="M194" s="19">
        <f t="shared" si="96"/>
      </c>
      <c r="N194" s="19">
        <f t="shared" si="96"/>
      </c>
      <c r="O194" s="19">
        <f t="shared" si="96"/>
        <v>10</v>
      </c>
      <c r="P194" s="19">
        <f t="shared" si="96"/>
      </c>
      <c r="Q194" s="19">
        <f t="shared" si="96"/>
      </c>
      <c r="R194" s="19">
        <f t="shared" si="97"/>
      </c>
      <c r="S194" s="19"/>
      <c r="T194" s="14"/>
    </row>
    <row r="195" spans="1:20" ht="15">
      <c r="A195" s="20" t="s">
        <v>155</v>
      </c>
      <c r="B195" s="93">
        <v>3</v>
      </c>
      <c r="C195" s="21" t="str">
        <f t="shared" si="93"/>
        <v>Tina Quinlivan</v>
      </c>
      <c r="D195" s="21">
        <f t="shared" si="94"/>
        <v>0</v>
      </c>
      <c r="E195" s="21" t="str">
        <f t="shared" si="95"/>
        <v>Essex</v>
      </c>
      <c r="F195" s="129">
        <v>2.9</v>
      </c>
      <c r="G195" s="137">
        <f>Overallresults!$D$16</f>
        <v>8</v>
      </c>
      <c r="H195" s="138" t="s">
        <v>154</v>
      </c>
      <c r="I195" s="14" t="e">
        <f>IF(OR(F195="",F195-VLOOKUP($A192,AWstandards,12,FALSE)&lt;0),0,INT(VLOOKUP($A192,AWstandards,11,FALSE)*(F195-VLOOKUP($A192,AWstandards,12,FALSE))^VLOOKUP($A192,AWstandards,13,FALSE)+0.5))</f>
        <v>#NAME?</v>
      </c>
      <c r="J195" s="22"/>
      <c r="K195" s="19">
        <f t="shared" si="96"/>
      </c>
      <c r="L195" s="19">
        <f t="shared" si="96"/>
      </c>
      <c r="M195" s="19">
        <f t="shared" si="96"/>
      </c>
      <c r="N195" s="19">
        <f t="shared" si="96"/>
        <v>8</v>
      </c>
      <c r="O195" s="19">
        <f t="shared" si="96"/>
      </c>
      <c r="P195" s="19">
        <f t="shared" si="96"/>
      </c>
      <c r="Q195" s="19">
        <f t="shared" si="96"/>
      </c>
      <c r="R195" s="19">
        <f t="shared" si="97"/>
      </c>
      <c r="S195" s="19"/>
      <c r="T195" s="14"/>
    </row>
    <row r="196" spans="1:20" ht="15">
      <c r="A196" s="20" t="s">
        <v>157</v>
      </c>
      <c r="B196" s="93" t="s">
        <v>21</v>
      </c>
      <c r="C196" s="21" t="str">
        <f t="shared" si="93"/>
        <v>Devon Spencer</v>
      </c>
      <c r="D196" s="21">
        <f t="shared" si="94"/>
        <v>0</v>
      </c>
      <c r="E196" s="21" t="str">
        <f t="shared" si="95"/>
        <v>Cambridgeshire</v>
      </c>
      <c r="F196" s="129">
        <v>2.4</v>
      </c>
      <c r="G196" s="137">
        <f>Overallresults!$D$17</f>
        <v>6</v>
      </c>
      <c r="H196" s="138" t="s">
        <v>156</v>
      </c>
      <c r="I196" s="14"/>
      <c r="J196" s="22"/>
      <c r="K196" s="19">
        <f t="shared" si="96"/>
      </c>
      <c r="L196" s="19">
        <f t="shared" si="96"/>
        <v>6</v>
      </c>
      <c r="M196" s="19">
        <f t="shared" si="96"/>
      </c>
      <c r="N196" s="19">
        <f t="shared" si="96"/>
      </c>
      <c r="O196" s="19">
        <f t="shared" si="96"/>
      </c>
      <c r="P196" s="19">
        <f t="shared" si="96"/>
      </c>
      <c r="Q196" s="19">
        <f t="shared" si="96"/>
      </c>
      <c r="R196" s="19">
        <f t="shared" si="97"/>
      </c>
      <c r="S196" s="19"/>
      <c r="T196" s="14"/>
    </row>
    <row r="197" spans="1:20" ht="15">
      <c r="A197" s="20"/>
      <c r="B197" s="93" t="s">
        <v>22</v>
      </c>
      <c r="C197" s="21">
        <f t="shared" si="93"/>
      </c>
      <c r="D197" s="21">
        <f t="shared" si="94"/>
      </c>
      <c r="E197" s="21">
        <f t="shared" si="95"/>
      </c>
      <c r="F197" s="129" t="s">
        <v>147</v>
      </c>
      <c r="G197" s="137">
        <f>Overallresults!$D$18</f>
        <v>5</v>
      </c>
      <c r="H197" s="138" t="s">
        <v>155</v>
      </c>
      <c r="I197" s="14"/>
      <c r="J197" s="22"/>
      <c r="K197" s="19">
        <f t="shared" si="96"/>
      </c>
      <c r="L197" s="19">
        <f t="shared" si="96"/>
      </c>
      <c r="M197" s="19">
        <f t="shared" si="96"/>
      </c>
      <c r="N197" s="19">
        <f t="shared" si="96"/>
      </c>
      <c r="O197" s="19">
        <f t="shared" si="96"/>
      </c>
      <c r="P197" s="19">
        <f t="shared" si="96"/>
      </c>
      <c r="Q197" s="19">
        <f t="shared" si="96"/>
      </c>
      <c r="R197" s="19">
        <f t="shared" si="97"/>
      </c>
      <c r="S197" s="19"/>
      <c r="T197" s="14"/>
    </row>
    <row r="198" spans="1:20" ht="15">
      <c r="A198" s="20"/>
      <c r="B198" s="93" t="s">
        <v>23</v>
      </c>
      <c r="C198" s="21">
        <f t="shared" si="93"/>
      </c>
      <c r="D198" s="21">
        <f t="shared" si="94"/>
      </c>
      <c r="E198" s="21">
        <f t="shared" si="95"/>
      </c>
      <c r="F198" s="129" t="s">
        <v>147</v>
      </c>
      <c r="G198" s="137">
        <f>Overallresults!$D$19</f>
        <v>4</v>
      </c>
      <c r="H198" s="138"/>
      <c r="I198" s="14"/>
      <c r="J198" s="22"/>
      <c r="K198" s="19">
        <f t="shared" si="96"/>
      </c>
      <c r="L198" s="19">
        <f t="shared" si="96"/>
      </c>
      <c r="M198" s="19">
        <f t="shared" si="96"/>
      </c>
      <c r="N198" s="19">
        <f t="shared" si="96"/>
      </c>
      <c r="O198" s="19">
        <f t="shared" si="96"/>
      </c>
      <c r="P198" s="19">
        <f t="shared" si="96"/>
      </c>
      <c r="Q198" s="19">
        <f t="shared" si="96"/>
      </c>
      <c r="R198" s="19">
        <f t="shared" si="97"/>
      </c>
      <c r="S198" s="19"/>
      <c r="T198" s="14"/>
    </row>
    <row r="199" spans="1:20" ht="15">
      <c r="A199" s="20"/>
      <c r="B199" s="93" t="s">
        <v>24</v>
      </c>
      <c r="C199" s="21">
        <f t="shared" si="93"/>
      </c>
      <c r="D199" s="21">
        <f t="shared" si="94"/>
      </c>
      <c r="E199" s="21">
        <f t="shared" si="95"/>
      </c>
      <c r="F199" s="129" t="s">
        <v>147</v>
      </c>
      <c r="G199" s="137">
        <f>Overallresults!$D$20</f>
        <v>0</v>
      </c>
      <c r="H199" s="138"/>
      <c r="I199" s="14"/>
      <c r="J199" s="22"/>
      <c r="K199" s="19">
        <f t="shared" si="96"/>
      </c>
      <c r="L199" s="19">
        <f t="shared" si="96"/>
      </c>
      <c r="M199" s="19">
        <f t="shared" si="96"/>
      </c>
      <c r="N199" s="19">
        <f t="shared" si="96"/>
      </c>
      <c r="O199" s="19">
        <f t="shared" si="96"/>
      </c>
      <c r="P199" s="19">
        <f t="shared" si="96"/>
      </c>
      <c r="Q199" s="19">
        <f t="shared" si="96"/>
      </c>
      <c r="R199" s="19">
        <f t="shared" si="97"/>
      </c>
      <c r="S199" s="19"/>
      <c r="T199" s="14"/>
    </row>
    <row r="200" spans="1:20" ht="15">
      <c r="A200" s="20"/>
      <c r="B200" s="93" t="s">
        <v>25</v>
      </c>
      <c r="C200" s="21">
        <f t="shared" si="93"/>
      </c>
      <c r="D200" s="21">
        <f t="shared" si="94"/>
      </c>
      <c r="E200" s="21">
        <f t="shared" si="95"/>
      </c>
      <c r="F200" s="129" t="s">
        <v>147</v>
      </c>
      <c r="G200" s="137">
        <f>Overallresults!$D$21</f>
        <v>0</v>
      </c>
      <c r="H200" s="138"/>
      <c r="I200" s="14" t="e">
        <f>IF(OR(F200="",F200-VLOOKUP($A192,AWstandards,12,FALSE)&lt;0),0,INT(VLOOKUP($A192,AWstandards,11,FALSE)*(F200-VLOOKUP($A192,AWstandards,12,FALSE))^VLOOKUP($A192,AWstandards,13,FALSE)+0.5))</f>
        <v>#VALUE!</v>
      </c>
      <c r="J200" s="22"/>
      <c r="K200" s="19">
        <f t="shared" si="96"/>
      </c>
      <c r="L200" s="19">
        <f t="shared" si="96"/>
      </c>
      <c r="M200" s="19">
        <f t="shared" si="96"/>
      </c>
      <c r="N200" s="19">
        <f t="shared" si="96"/>
      </c>
      <c r="O200" s="19">
        <f t="shared" si="96"/>
      </c>
      <c r="P200" s="19">
        <f t="shared" si="96"/>
      </c>
      <c r="Q200" s="19">
        <f t="shared" si="96"/>
      </c>
      <c r="R200" s="19">
        <f t="shared" si="97"/>
      </c>
      <c r="S200" s="19">
        <f>SUM(Decsheets!$V$5:$V$12)-(SUM(K193:Q200))</f>
        <v>9</v>
      </c>
      <c r="T200" s="14"/>
    </row>
    <row r="201" spans="1:20" ht="15">
      <c r="A201" s="28" t="s">
        <v>205</v>
      </c>
      <c r="B201" s="92"/>
      <c r="C201" s="23" t="s">
        <v>223</v>
      </c>
      <c r="D201" s="23"/>
      <c r="E201" s="26"/>
      <c r="F201" s="136" t="s">
        <v>147</v>
      </c>
      <c r="G201" s="131"/>
      <c r="H201" s="138"/>
      <c r="I201" s="14"/>
      <c r="J201" s="14"/>
      <c r="K201" s="19"/>
      <c r="L201" s="19"/>
      <c r="M201" s="19"/>
      <c r="N201" s="19"/>
      <c r="O201" s="19"/>
      <c r="P201" s="19"/>
      <c r="Q201" s="19"/>
      <c r="R201" s="19"/>
      <c r="S201" s="19"/>
      <c r="T201" s="14" t="s">
        <v>207</v>
      </c>
    </row>
    <row r="202" spans="1:20" ht="15">
      <c r="A202" s="20" t="s">
        <v>663</v>
      </c>
      <c r="B202" s="93">
        <v>1</v>
      </c>
      <c r="C202" s="21" t="str">
        <f aca="true" t="shared" si="98" ref="C202:C209">IF(A202="","",VLOOKUP($A$201,IF(LEN(A202)=2,SWB,SWA),VLOOKUP(LEFT(A202,1),club,6,FALSE),FALSE))</f>
        <v>Steph Pain</v>
      </c>
      <c r="D202" s="21">
        <f aca="true" t="shared" si="99" ref="D202:D209">IF(A202="","",VLOOKUP($A$201,IF(LEN(A202)=2,SWB,SWA),VLOOKUP(LEFT(A202,1),club,7,FALSE),FALSE))</f>
        <v>0</v>
      </c>
      <c r="E202" s="21" t="str">
        <f aca="true" t="shared" si="100" ref="E202:E209">IF(A202="","",VLOOKUP(LEFT(A202,1),club,2,FALSE))</f>
        <v>Norfolk</v>
      </c>
      <c r="F202" s="129">
        <v>2.1</v>
      </c>
      <c r="G202" s="137">
        <f>Overallresults!$E$14</f>
        <v>8</v>
      </c>
      <c r="H202" s="138"/>
      <c r="I202" s="14" t="e">
        <f>IF(OR(F202="",F202-VLOOKUP($A201,AWstandards,12,FALSE)&lt;0),0,INT(VLOOKUP($A201,AWstandards,11,FALSE)*(F202-VLOOKUP($A201,AWstandards,12,FALSE))^VLOOKUP($A201,AWstandards,13,FALSE)+0.5))</f>
        <v>#NAME?</v>
      </c>
      <c r="J202" s="22"/>
      <c r="K202" s="19">
        <f aca="true" t="shared" si="101" ref="K202:Q209">IF($A202="","",IF(LEFT($A202,1)=K$12,$G202,""))</f>
      </c>
      <c r="L202" s="19">
        <f t="shared" si="101"/>
      </c>
      <c r="M202" s="19">
        <f t="shared" si="101"/>
      </c>
      <c r="N202" s="19">
        <f t="shared" si="101"/>
      </c>
      <c r="O202" s="19">
        <f t="shared" si="101"/>
        <v>8</v>
      </c>
      <c r="P202" s="19">
        <f t="shared" si="101"/>
      </c>
      <c r="Q202" s="19">
        <f t="shared" si="101"/>
      </c>
      <c r="R202" s="19">
        <f aca="true" t="shared" si="102" ref="R202:R209">IF($A202="","",IF(LEFT($A202,1)=R$11,$G202,""))</f>
      </c>
      <c r="S202" s="19"/>
      <c r="T202" s="14"/>
    </row>
    <row r="203" spans="1:20" ht="15">
      <c r="A203" s="20"/>
      <c r="B203" s="93">
        <v>2</v>
      </c>
      <c r="C203" s="21">
        <f t="shared" si="98"/>
      </c>
      <c r="D203" s="21">
        <f t="shared" si="99"/>
      </c>
      <c r="E203" s="21">
        <f t="shared" si="100"/>
      </c>
      <c r="F203" s="129" t="s">
        <v>147</v>
      </c>
      <c r="G203" s="137">
        <f>Overallresults!$E$15</f>
        <v>6</v>
      </c>
      <c r="H203" s="138" t="s">
        <v>157</v>
      </c>
      <c r="I203" s="14" t="e">
        <f>IF(OR(F203="",F203-VLOOKUP($A201,AWstandards,12,FALSE)&lt;0),0,INT(VLOOKUP($A201,AWstandards,11,FALSE)*(F203-VLOOKUP($A201,AWstandards,12,FALSE))^VLOOKUP($A201,AWstandards,13,FALSE)+0.5))</f>
        <v>#VALUE!</v>
      </c>
      <c r="J203" s="22"/>
      <c r="K203" s="19">
        <f t="shared" si="101"/>
      </c>
      <c r="L203" s="19">
        <f t="shared" si="101"/>
      </c>
      <c r="M203" s="19">
        <f t="shared" si="101"/>
      </c>
      <c r="N203" s="19">
        <f t="shared" si="101"/>
      </c>
      <c r="O203" s="19">
        <f t="shared" si="101"/>
      </c>
      <c r="P203" s="19">
        <f t="shared" si="101"/>
      </c>
      <c r="Q203" s="19">
        <f t="shared" si="101"/>
      </c>
      <c r="R203" s="19">
        <f t="shared" si="102"/>
      </c>
      <c r="S203" s="19"/>
      <c r="T203" s="14"/>
    </row>
    <row r="204" spans="1:20" ht="15">
      <c r="A204" s="20"/>
      <c r="B204" s="93">
        <v>3</v>
      </c>
      <c r="C204" s="21">
        <f t="shared" si="98"/>
      </c>
      <c r="D204" s="21">
        <f t="shared" si="99"/>
      </c>
      <c r="E204" s="21">
        <f t="shared" si="100"/>
      </c>
      <c r="F204" s="129" t="s">
        <v>147</v>
      </c>
      <c r="G204" s="137">
        <f>Overallresults!$E$16</f>
        <v>4</v>
      </c>
      <c r="H204" s="138" t="s">
        <v>154</v>
      </c>
      <c r="I204" s="14" t="e">
        <f>IF(OR(F204="",F204-VLOOKUP($A201,AWstandards,12,FALSE)&lt;0),0,INT(VLOOKUP($A201,AWstandards,11,FALSE)*(F204-VLOOKUP($A201,AWstandards,12,FALSE))^VLOOKUP($A201,AWstandards,13,FALSE)+0.5))</f>
        <v>#VALUE!</v>
      </c>
      <c r="J204" s="22"/>
      <c r="K204" s="19">
        <f t="shared" si="101"/>
      </c>
      <c r="L204" s="19">
        <f t="shared" si="101"/>
      </c>
      <c r="M204" s="19">
        <f t="shared" si="101"/>
      </c>
      <c r="N204" s="19">
        <f t="shared" si="101"/>
      </c>
      <c r="O204" s="19">
        <f t="shared" si="101"/>
      </c>
      <c r="P204" s="19">
        <f t="shared" si="101"/>
      </c>
      <c r="Q204" s="19">
        <f t="shared" si="101"/>
      </c>
      <c r="R204" s="19">
        <f t="shared" si="102"/>
      </c>
      <c r="S204" s="19"/>
      <c r="T204" s="14"/>
    </row>
    <row r="205" spans="1:20" ht="15">
      <c r="A205" s="20"/>
      <c r="B205" s="93" t="s">
        <v>21</v>
      </c>
      <c r="C205" s="21">
        <f t="shared" si="98"/>
      </c>
      <c r="D205" s="21">
        <f t="shared" si="99"/>
      </c>
      <c r="E205" s="21">
        <f t="shared" si="100"/>
      </c>
      <c r="F205" s="129" t="s">
        <v>147</v>
      </c>
      <c r="G205" s="137">
        <f>Overallresults!$E$17</f>
        <v>3</v>
      </c>
      <c r="H205" s="138" t="s">
        <v>156</v>
      </c>
      <c r="I205" s="14"/>
      <c r="J205" s="22"/>
      <c r="K205" s="19">
        <f t="shared" si="101"/>
      </c>
      <c r="L205" s="19">
        <f t="shared" si="101"/>
      </c>
      <c r="M205" s="19">
        <f t="shared" si="101"/>
      </c>
      <c r="N205" s="19">
        <f t="shared" si="101"/>
      </c>
      <c r="O205" s="19">
        <f t="shared" si="101"/>
      </c>
      <c r="P205" s="19">
        <f t="shared" si="101"/>
      </c>
      <c r="Q205" s="19">
        <f t="shared" si="101"/>
      </c>
      <c r="R205" s="19">
        <f t="shared" si="102"/>
      </c>
      <c r="S205" s="19"/>
      <c r="T205" s="14"/>
    </row>
    <row r="206" spans="1:20" ht="15">
      <c r="A206" s="20"/>
      <c r="B206" s="93" t="s">
        <v>22</v>
      </c>
      <c r="C206" s="21">
        <f t="shared" si="98"/>
      </c>
      <c r="D206" s="21">
        <f t="shared" si="99"/>
      </c>
      <c r="E206" s="21">
        <f t="shared" si="100"/>
      </c>
      <c r="F206" s="129" t="s">
        <v>147</v>
      </c>
      <c r="G206" s="137">
        <f>Overallresults!$E$18</f>
        <v>2</v>
      </c>
      <c r="H206" s="138" t="s">
        <v>155</v>
      </c>
      <c r="I206" s="14"/>
      <c r="J206" s="22"/>
      <c r="K206" s="19">
        <f t="shared" si="101"/>
      </c>
      <c r="L206" s="19">
        <f t="shared" si="101"/>
      </c>
      <c r="M206" s="19">
        <f t="shared" si="101"/>
      </c>
      <c r="N206" s="19">
        <f t="shared" si="101"/>
      </c>
      <c r="O206" s="19">
        <f t="shared" si="101"/>
      </c>
      <c r="P206" s="19">
        <f t="shared" si="101"/>
      </c>
      <c r="Q206" s="19">
        <f t="shared" si="101"/>
      </c>
      <c r="R206" s="19">
        <f t="shared" si="102"/>
      </c>
      <c r="S206" s="19"/>
      <c r="T206" s="14"/>
    </row>
    <row r="207" spans="1:20" ht="15">
      <c r="A207" s="20"/>
      <c r="B207" s="93" t="s">
        <v>23</v>
      </c>
      <c r="C207" s="21">
        <f t="shared" si="98"/>
      </c>
      <c r="D207" s="21">
        <f t="shared" si="99"/>
      </c>
      <c r="E207" s="21">
        <f t="shared" si="100"/>
      </c>
      <c r="F207" s="129" t="s">
        <v>147</v>
      </c>
      <c r="G207" s="137">
        <f>Overallresults!$E$19</f>
        <v>1</v>
      </c>
      <c r="H207" s="138"/>
      <c r="I207" s="14"/>
      <c r="J207" s="22"/>
      <c r="K207" s="19">
        <f t="shared" si="101"/>
      </c>
      <c r="L207" s="19">
        <f t="shared" si="101"/>
      </c>
      <c r="M207" s="19">
        <f t="shared" si="101"/>
      </c>
      <c r="N207" s="19">
        <f t="shared" si="101"/>
      </c>
      <c r="O207" s="19">
        <f t="shared" si="101"/>
      </c>
      <c r="P207" s="19">
        <f t="shared" si="101"/>
      </c>
      <c r="Q207" s="19">
        <f t="shared" si="101"/>
      </c>
      <c r="R207" s="19">
        <f t="shared" si="102"/>
      </c>
      <c r="S207" s="19"/>
      <c r="T207" s="14"/>
    </row>
    <row r="208" spans="1:20" ht="15">
      <c r="A208" s="20"/>
      <c r="B208" s="93" t="s">
        <v>24</v>
      </c>
      <c r="C208" s="21">
        <f t="shared" si="98"/>
      </c>
      <c r="D208" s="21">
        <f t="shared" si="99"/>
      </c>
      <c r="E208" s="21">
        <f t="shared" si="100"/>
      </c>
      <c r="F208" s="129" t="s">
        <v>147</v>
      </c>
      <c r="G208" s="137">
        <f>Overallresults!$E$20</f>
        <v>0</v>
      </c>
      <c r="H208" s="138"/>
      <c r="I208" s="14"/>
      <c r="J208" s="22"/>
      <c r="K208" s="19">
        <f t="shared" si="101"/>
      </c>
      <c r="L208" s="19">
        <f t="shared" si="101"/>
      </c>
      <c r="M208" s="19">
        <f t="shared" si="101"/>
      </c>
      <c r="N208" s="19">
        <f t="shared" si="101"/>
      </c>
      <c r="O208" s="19">
        <f t="shared" si="101"/>
      </c>
      <c r="P208" s="19">
        <f t="shared" si="101"/>
      </c>
      <c r="Q208" s="19">
        <f t="shared" si="101"/>
      </c>
      <c r="R208" s="19">
        <f t="shared" si="102"/>
      </c>
      <c r="S208" s="19"/>
      <c r="T208" s="14"/>
    </row>
    <row r="209" spans="1:20" ht="15">
      <c r="A209" s="20"/>
      <c r="B209" s="93" t="s">
        <v>25</v>
      </c>
      <c r="C209" s="21">
        <f t="shared" si="98"/>
      </c>
      <c r="D209" s="21">
        <f t="shared" si="99"/>
      </c>
      <c r="E209" s="21">
        <f t="shared" si="100"/>
      </c>
      <c r="F209" s="129" t="s">
        <v>147</v>
      </c>
      <c r="G209" s="137">
        <f>Overallresults!$E$21</f>
        <v>0</v>
      </c>
      <c r="H209" s="138"/>
      <c r="I209" s="14" t="e">
        <f>IF(OR(F209="",F209-VLOOKUP($A201,AWstandards,12,FALSE)&lt;0),0,INT(VLOOKUP($A201,AWstandards,11,FALSE)*(F209-VLOOKUP($A201,AWstandards,12,FALSE))^VLOOKUP($A201,AWstandards,13,FALSE)+0.5))</f>
        <v>#VALUE!</v>
      </c>
      <c r="J209" s="22"/>
      <c r="K209" s="19">
        <f t="shared" si="101"/>
      </c>
      <c r="L209" s="19">
        <f t="shared" si="101"/>
      </c>
      <c r="M209" s="19">
        <f t="shared" si="101"/>
      </c>
      <c r="N209" s="19">
        <f t="shared" si="101"/>
      </c>
      <c r="O209" s="19">
        <f t="shared" si="101"/>
      </c>
      <c r="P209" s="19">
        <f t="shared" si="101"/>
      </c>
      <c r="Q209" s="19">
        <f t="shared" si="101"/>
      </c>
      <c r="R209" s="19">
        <f t="shared" si="102"/>
      </c>
      <c r="S209" s="19">
        <f>SUM(Decsheets!$W$5:$W$12)-(SUM(K202:Q209))</f>
        <v>16</v>
      </c>
      <c r="T209" s="14"/>
    </row>
    <row r="210" spans="1:20" ht="15">
      <c r="A210" s="28" t="s">
        <v>10</v>
      </c>
      <c r="B210" s="92"/>
      <c r="C210" s="23" t="s">
        <v>106</v>
      </c>
      <c r="D210" s="23"/>
      <c r="E210" s="26"/>
      <c r="F210" s="136" t="s">
        <v>147</v>
      </c>
      <c r="G210" s="131"/>
      <c r="H210" s="2"/>
      <c r="I210" s="14"/>
      <c r="J210" s="14"/>
      <c r="K210" s="19"/>
      <c r="L210" s="19"/>
      <c r="M210" s="19"/>
      <c r="N210" s="19"/>
      <c r="O210" s="19"/>
      <c r="P210" s="19"/>
      <c r="Q210" s="19"/>
      <c r="R210" s="19"/>
      <c r="S210" s="19"/>
      <c r="T210" s="14" t="s">
        <v>50</v>
      </c>
    </row>
    <row r="211" spans="1:20" ht="15">
      <c r="A211" s="20" t="s">
        <v>214</v>
      </c>
      <c r="B211" s="93">
        <v>1</v>
      </c>
      <c r="C211" s="21" t="str">
        <f aca="true" t="shared" si="103" ref="C211:C218">IF(A211="","",VLOOKUP($A$210,IF(LEN(A211)=2,SWB,SWA),VLOOKUP(LEFT(A211,1),club,6,FALSE),FALSE))</f>
        <v>Shanara Hibbert</v>
      </c>
      <c r="D211" s="21">
        <f aca="true" t="shared" si="104" ref="D211:D218">IF(A211="","",VLOOKUP($A$210,IF(LEN(A211)=2,SWB,SWA),VLOOKUP(LEFT(A211,1),club,7,FALSE),FALSE))</f>
        <v>0</v>
      </c>
      <c r="E211" s="21" t="str">
        <f aca="true" t="shared" si="105" ref="E211:E218">IF(A211="","",VLOOKUP(LEFT(A211,1),club,2,FALSE))</f>
        <v>Bedfordshire</v>
      </c>
      <c r="F211" s="129">
        <v>5.58</v>
      </c>
      <c r="G211" s="134">
        <f>Overallresults!$D$14</f>
        <v>12</v>
      </c>
      <c r="H211" s="2"/>
      <c r="I211" s="14" t="e">
        <f>IF(OR(F211="",F211-VLOOKUP($A210,AWstandards,12,FALSE)&lt;0),0,INT(VLOOKUP($A210,AWstandards,11,FALSE)*(F211-VLOOKUP($A210,AWstandards,12,FALSE))^VLOOKUP($A210,AWstandards,13,FALSE)+0.5))</f>
        <v>#NAME?</v>
      </c>
      <c r="J211" s="22"/>
      <c r="K211" s="19">
        <f aca="true" t="shared" si="106" ref="K211:Q218">IF($A211="","",IF(LEFT($A211,1)=K$12,$G211,""))</f>
        <v>12</v>
      </c>
      <c r="L211" s="19">
        <f t="shared" si="106"/>
      </c>
      <c r="M211" s="19">
        <f t="shared" si="106"/>
      </c>
      <c r="N211" s="19">
        <f t="shared" si="106"/>
      </c>
      <c r="O211" s="19">
        <f t="shared" si="106"/>
      </c>
      <c r="P211" s="19">
        <f t="shared" si="106"/>
      </c>
      <c r="Q211" s="19">
        <f t="shared" si="106"/>
      </c>
      <c r="R211" s="19">
        <f aca="true" t="shared" si="107" ref="R211:R218">IF($A211="","",IF(LEFT($A211,1)=R$11,$G211,""))</f>
      </c>
      <c r="S211" s="19"/>
      <c r="T211" s="14"/>
    </row>
    <row r="212" spans="1:20" ht="15">
      <c r="A212" s="20" t="s">
        <v>157</v>
      </c>
      <c r="B212" s="93">
        <v>2</v>
      </c>
      <c r="C212" s="21" t="str">
        <f t="shared" si="103"/>
        <v>Abbie Hawkins</v>
      </c>
      <c r="D212" s="21">
        <f t="shared" si="104"/>
        <v>0</v>
      </c>
      <c r="E212" s="21" t="str">
        <f t="shared" si="105"/>
        <v>Cambridgeshire</v>
      </c>
      <c r="F212" s="129">
        <v>5.44</v>
      </c>
      <c r="G212" s="134">
        <f>Overallresults!$D$15</f>
        <v>10</v>
      </c>
      <c r="H212" s="2"/>
      <c r="I212" s="14" t="e">
        <f>IF(OR(F212="",F212-VLOOKUP($A210,AWstandards,12,FALSE)&lt;0),0,INT(VLOOKUP($A210,AWstandards,11,FALSE)*(F212-VLOOKUP($A210,AWstandards,12,FALSE))^VLOOKUP($A210,AWstandards,13,FALSE)+0.5))</f>
        <v>#NAME?</v>
      </c>
      <c r="J212" s="22"/>
      <c r="K212" s="19">
        <f t="shared" si="106"/>
      </c>
      <c r="L212" s="19">
        <f t="shared" si="106"/>
        <v>10</v>
      </c>
      <c r="M212" s="19">
        <f t="shared" si="106"/>
      </c>
      <c r="N212" s="19">
        <f t="shared" si="106"/>
      </c>
      <c r="O212" s="19">
        <f t="shared" si="106"/>
      </c>
      <c r="P212" s="19">
        <f t="shared" si="106"/>
      </c>
      <c r="Q212" s="19">
        <f t="shared" si="106"/>
      </c>
      <c r="R212" s="19">
        <f t="shared" si="107"/>
      </c>
      <c r="S212" s="19"/>
      <c r="T212" s="14"/>
    </row>
    <row r="213" spans="1:20" ht="15">
      <c r="A213" s="20" t="s">
        <v>267</v>
      </c>
      <c r="B213" s="93">
        <v>3</v>
      </c>
      <c r="C213" s="21" t="str">
        <f t="shared" si="103"/>
        <v>Chantelle Kilpatrick</v>
      </c>
      <c r="D213" s="21">
        <f t="shared" si="104"/>
        <v>0</v>
      </c>
      <c r="E213" s="21" t="str">
        <f t="shared" si="105"/>
        <v>Suffolk</v>
      </c>
      <c r="F213" s="129">
        <v>5.29</v>
      </c>
      <c r="G213" s="134">
        <f>Overallresults!$D$16</f>
        <v>8</v>
      </c>
      <c r="H213" s="2"/>
      <c r="I213" s="14" t="e">
        <f>IF(OR(F213="",F213-VLOOKUP($A210,AWstandards,12,FALSE)&lt;0),0,INT(VLOOKUP($A210,AWstandards,11,FALSE)*(F213-VLOOKUP($A210,AWstandards,12,FALSE))^VLOOKUP($A210,AWstandards,13,FALSE)+0.5))</f>
        <v>#NAME?</v>
      </c>
      <c r="J213" s="22"/>
      <c r="K213" s="19">
        <f t="shared" si="106"/>
      </c>
      <c r="L213" s="19">
        <f t="shared" si="106"/>
      </c>
      <c r="M213" s="19">
        <f t="shared" si="106"/>
      </c>
      <c r="N213" s="19">
        <f t="shared" si="106"/>
      </c>
      <c r="O213" s="19">
        <f t="shared" si="106"/>
      </c>
      <c r="P213" s="19">
        <f t="shared" si="106"/>
        <v>8</v>
      </c>
      <c r="Q213" s="19">
        <f t="shared" si="106"/>
      </c>
      <c r="R213" s="19">
        <f t="shared" si="107"/>
      </c>
      <c r="S213" s="19"/>
      <c r="T213" s="14"/>
    </row>
    <row r="214" spans="1:20" ht="15">
      <c r="A214" s="20" t="s">
        <v>663</v>
      </c>
      <c r="B214" s="93" t="s">
        <v>21</v>
      </c>
      <c r="C214" s="21" t="str">
        <f t="shared" si="103"/>
        <v>Sophie Bishop</v>
      </c>
      <c r="D214" s="21">
        <f t="shared" si="104"/>
        <v>0</v>
      </c>
      <c r="E214" s="21" t="str">
        <f t="shared" si="105"/>
        <v>Norfolk</v>
      </c>
      <c r="F214" s="129">
        <v>4.85</v>
      </c>
      <c r="G214" s="134">
        <f>Overallresults!$D$17</f>
        <v>6</v>
      </c>
      <c r="H214" s="2"/>
      <c r="I214" s="14"/>
      <c r="J214" s="22"/>
      <c r="K214" s="19">
        <f t="shared" si="106"/>
      </c>
      <c r="L214" s="19">
        <f t="shared" si="106"/>
      </c>
      <c r="M214" s="19">
        <f t="shared" si="106"/>
      </c>
      <c r="N214" s="19">
        <f t="shared" si="106"/>
      </c>
      <c r="O214" s="19">
        <f t="shared" si="106"/>
        <v>6</v>
      </c>
      <c r="P214" s="19">
        <f t="shared" si="106"/>
      </c>
      <c r="Q214" s="19">
        <f t="shared" si="106"/>
      </c>
      <c r="R214" s="19">
        <f t="shared" si="107"/>
      </c>
      <c r="S214" s="19"/>
      <c r="T214" s="14"/>
    </row>
    <row r="215" spans="1:20" ht="15">
      <c r="A215" s="20" t="s">
        <v>155</v>
      </c>
      <c r="B215" s="93" t="s">
        <v>22</v>
      </c>
      <c r="C215" s="21" t="str">
        <f t="shared" si="103"/>
        <v>Jessica Whitbread</v>
      </c>
      <c r="D215" s="21">
        <f t="shared" si="104"/>
        <v>0</v>
      </c>
      <c r="E215" s="21" t="str">
        <f t="shared" si="105"/>
        <v>Essex</v>
      </c>
      <c r="F215" s="129">
        <v>4.75</v>
      </c>
      <c r="G215" s="134">
        <f>Overallresults!$D$18</f>
        <v>5</v>
      </c>
      <c r="H215" s="2"/>
      <c r="I215" s="14"/>
      <c r="J215" s="22"/>
      <c r="K215" s="19">
        <f t="shared" si="106"/>
      </c>
      <c r="L215" s="19">
        <f t="shared" si="106"/>
      </c>
      <c r="M215" s="19">
        <f t="shared" si="106"/>
      </c>
      <c r="N215" s="19">
        <f t="shared" si="106"/>
        <v>5</v>
      </c>
      <c r="O215" s="19">
        <f t="shared" si="106"/>
      </c>
      <c r="P215" s="19">
        <f t="shared" si="106"/>
      </c>
      <c r="Q215" s="19">
        <f t="shared" si="106"/>
      </c>
      <c r="R215" s="19">
        <f t="shared" si="107"/>
      </c>
      <c r="S215" s="19"/>
      <c r="T215" s="14"/>
    </row>
    <row r="216" spans="1:20" ht="15">
      <c r="A216" s="20" t="s">
        <v>270</v>
      </c>
      <c r="B216" s="93" t="s">
        <v>23</v>
      </c>
      <c r="C216" s="21" t="str">
        <f t="shared" si="103"/>
        <v>Connie Andrews</v>
      </c>
      <c r="D216" s="21">
        <f t="shared" si="104"/>
        <v>0</v>
      </c>
      <c r="E216" s="21" t="str">
        <f t="shared" si="105"/>
        <v>Hertfordshire</v>
      </c>
      <c r="F216" s="129">
        <v>4.11</v>
      </c>
      <c r="G216" s="134">
        <f>Overallresults!$D$19</f>
        <v>4</v>
      </c>
      <c r="H216" s="2"/>
      <c r="I216" s="14"/>
      <c r="J216" s="22"/>
      <c r="K216" s="19">
        <f t="shared" si="106"/>
      </c>
      <c r="L216" s="19">
        <f t="shared" si="106"/>
      </c>
      <c r="M216" s="19">
        <f t="shared" si="106"/>
        <v>4</v>
      </c>
      <c r="N216" s="19">
        <f t="shared" si="106"/>
      </c>
      <c r="O216" s="19">
        <f t="shared" si="106"/>
      </c>
      <c r="P216" s="19">
        <f t="shared" si="106"/>
      </c>
      <c r="Q216" s="19">
        <f t="shared" si="106"/>
      </c>
      <c r="R216" s="19">
        <f t="shared" si="107"/>
      </c>
      <c r="S216" s="19"/>
      <c r="T216" s="14"/>
    </row>
    <row r="217" spans="1:20" ht="15">
      <c r="A217" s="20"/>
      <c r="B217" s="93" t="s">
        <v>24</v>
      </c>
      <c r="C217" s="21">
        <f t="shared" si="103"/>
      </c>
      <c r="D217" s="21">
        <f t="shared" si="104"/>
      </c>
      <c r="E217" s="21">
        <f t="shared" si="105"/>
      </c>
      <c r="F217" s="129" t="s">
        <v>147</v>
      </c>
      <c r="G217" s="134">
        <f>Overallresults!$D$20</f>
        <v>0</v>
      </c>
      <c r="H217" s="2"/>
      <c r="I217" s="14"/>
      <c r="J217" s="22"/>
      <c r="K217" s="19">
        <f t="shared" si="106"/>
      </c>
      <c r="L217" s="19">
        <f t="shared" si="106"/>
      </c>
      <c r="M217" s="19">
        <f t="shared" si="106"/>
      </c>
      <c r="N217" s="19">
        <f t="shared" si="106"/>
      </c>
      <c r="O217" s="19">
        <f t="shared" si="106"/>
      </c>
      <c r="P217" s="19">
        <f t="shared" si="106"/>
      </c>
      <c r="Q217" s="19">
        <f t="shared" si="106"/>
      </c>
      <c r="R217" s="19">
        <f t="shared" si="107"/>
      </c>
      <c r="S217" s="19"/>
      <c r="T217" s="14"/>
    </row>
    <row r="218" spans="1:20" ht="15">
      <c r="A218" s="20"/>
      <c r="B218" s="93" t="s">
        <v>25</v>
      </c>
      <c r="C218" s="21">
        <f t="shared" si="103"/>
      </c>
      <c r="D218" s="21">
        <f t="shared" si="104"/>
      </c>
      <c r="E218" s="21">
        <f t="shared" si="105"/>
      </c>
      <c r="F218" s="129" t="s">
        <v>147</v>
      </c>
      <c r="G218" s="134">
        <f>Overallresults!$D$21</f>
        <v>0</v>
      </c>
      <c r="H218" s="2"/>
      <c r="I218" s="14" t="e">
        <f>IF(OR(F218="",F218-VLOOKUP($A210,AWstandards,12,FALSE)&lt;0),0,INT(VLOOKUP($A210,AWstandards,11,FALSE)*(F218-VLOOKUP($A210,AWstandards,12,FALSE))^VLOOKUP($A210,AWstandards,13,FALSE)+0.5))</f>
        <v>#VALUE!</v>
      </c>
      <c r="J218" s="22"/>
      <c r="K218" s="19">
        <f t="shared" si="106"/>
      </c>
      <c r="L218" s="19">
        <f t="shared" si="106"/>
      </c>
      <c r="M218" s="19">
        <f t="shared" si="106"/>
      </c>
      <c r="N218" s="19">
        <f t="shared" si="106"/>
      </c>
      <c r="O218" s="19">
        <f t="shared" si="106"/>
      </c>
      <c r="P218" s="19">
        <f t="shared" si="106"/>
      </c>
      <c r="Q218" s="19">
        <f t="shared" si="106"/>
      </c>
      <c r="R218" s="19">
        <f t="shared" si="107"/>
      </c>
      <c r="S218" s="19">
        <f>SUM(Decsheets!$V$5:$V$12)-(SUM(K211:Q218))</f>
        <v>0</v>
      </c>
      <c r="T218" s="14"/>
    </row>
    <row r="219" spans="1:20" ht="15">
      <c r="A219" s="28" t="s">
        <v>10</v>
      </c>
      <c r="B219" s="92"/>
      <c r="C219" s="23" t="s">
        <v>107</v>
      </c>
      <c r="D219" s="23"/>
      <c r="E219" s="26"/>
      <c r="F219" s="136" t="s">
        <v>147</v>
      </c>
      <c r="G219" s="131"/>
      <c r="H219" s="2"/>
      <c r="I219" s="14"/>
      <c r="J219" s="14"/>
      <c r="K219" s="19"/>
      <c r="L219" s="19"/>
      <c r="M219" s="19"/>
      <c r="N219" s="19"/>
      <c r="O219" s="19"/>
      <c r="P219" s="19"/>
      <c r="Q219" s="19"/>
      <c r="R219" s="19"/>
      <c r="S219" s="19"/>
      <c r="T219" s="14" t="s">
        <v>52</v>
      </c>
    </row>
    <row r="220" spans="1:20" ht="15">
      <c r="A220" s="20" t="s">
        <v>661</v>
      </c>
      <c r="B220" s="93">
        <v>1</v>
      </c>
      <c r="C220" s="21" t="str">
        <f aca="true" t="shared" si="108" ref="C220:C227">IF(A220="","",VLOOKUP($A$219,IF(LEN(A220)=2,SWB,SWA),VLOOKUP(LEFT(A220,1),club,6,FALSE),FALSE))</f>
        <v>Jessica Dixon-Walker</v>
      </c>
      <c r="D220" s="21">
        <f aca="true" t="shared" si="109" ref="D220:D227">IF(A220="","",VLOOKUP($A$219,IF(LEN(A220)=2,SWB,SWA),VLOOKUP(LEFT(A220,1),club,7,FALSE),FALSE))</f>
        <v>0</v>
      </c>
      <c r="E220" s="21" t="str">
        <f aca="true" t="shared" si="110" ref="E220:E227">IF(A220="","",VLOOKUP(LEFT(A220,1),club,2,FALSE))</f>
        <v>Cambridgeshire</v>
      </c>
      <c r="F220" s="129">
        <v>4.91</v>
      </c>
      <c r="G220" s="134">
        <f>Overallresults!$E$14</f>
        <v>8</v>
      </c>
      <c r="H220" s="2"/>
      <c r="I220" s="14" t="e">
        <f>IF(OR(F220="",F220-VLOOKUP($A219,AWstandards,12,FALSE)&lt;0),0,INT(VLOOKUP($A219,AWstandards,11,FALSE)*(F220-VLOOKUP($A219,AWstandards,12,FALSE))^VLOOKUP($A219,AWstandards,13,FALSE)+0.5))</f>
        <v>#NAME?</v>
      </c>
      <c r="J220" s="22"/>
      <c r="K220" s="19">
        <f aca="true" t="shared" si="111" ref="K220:Q227">IF($A220="","",IF(LEFT($A220,1)=K$12,$G220,""))</f>
      </c>
      <c r="L220" s="19">
        <f t="shared" si="111"/>
        <v>8</v>
      </c>
      <c r="M220" s="19">
        <f t="shared" si="111"/>
      </c>
      <c r="N220" s="19">
        <f t="shared" si="111"/>
      </c>
      <c r="O220" s="19">
        <f t="shared" si="111"/>
      </c>
      <c r="P220" s="19">
        <f t="shared" si="111"/>
      </c>
      <c r="Q220" s="19">
        <f t="shared" si="111"/>
      </c>
      <c r="R220" s="19">
        <f aca="true" t="shared" si="112" ref="R220:R227">IF($A220="","",IF(LEFT($A220,1)=R$11,$G220,""))</f>
      </c>
      <c r="S220" s="19"/>
      <c r="T220" s="14"/>
    </row>
    <row r="221" spans="1:20" ht="15">
      <c r="A221" s="20" t="s">
        <v>269</v>
      </c>
      <c r="B221" s="93">
        <v>2</v>
      </c>
      <c r="C221" s="21" t="str">
        <f t="shared" si="108"/>
        <v>Sara Henderson</v>
      </c>
      <c r="D221" s="21">
        <f t="shared" si="109"/>
        <v>0</v>
      </c>
      <c r="E221" s="21" t="str">
        <f t="shared" si="110"/>
        <v>Norfolk</v>
      </c>
      <c r="F221" s="129">
        <v>4.84</v>
      </c>
      <c r="G221" s="134">
        <f>Overallresults!$E$15</f>
        <v>6</v>
      </c>
      <c r="H221" s="2"/>
      <c r="I221" s="14" t="e">
        <f>IF(OR(F221="",F221-VLOOKUP($A219,AWstandards,12,FALSE)&lt;0),0,INT(VLOOKUP($A219,AWstandards,11,FALSE)*(F221-VLOOKUP($A219,AWstandards,12,FALSE))^VLOOKUP($A219,AWstandards,13,FALSE)+0.5))</f>
        <v>#NAME?</v>
      </c>
      <c r="J221" s="22"/>
      <c r="K221" s="19">
        <f t="shared" si="111"/>
      </c>
      <c r="L221" s="19">
        <f t="shared" si="111"/>
      </c>
      <c r="M221" s="19">
        <f t="shared" si="111"/>
      </c>
      <c r="N221" s="19">
        <f t="shared" si="111"/>
      </c>
      <c r="O221" s="19">
        <f t="shared" si="111"/>
        <v>6</v>
      </c>
      <c r="P221" s="19">
        <f t="shared" si="111"/>
      </c>
      <c r="Q221" s="19">
        <f t="shared" si="111"/>
      </c>
      <c r="R221" s="19">
        <f t="shared" si="112"/>
      </c>
      <c r="S221" s="19"/>
      <c r="T221" s="14"/>
    </row>
    <row r="222" spans="1:20" ht="15">
      <c r="A222" s="20" t="s">
        <v>659</v>
      </c>
      <c r="B222" s="93">
        <v>3</v>
      </c>
      <c r="C222" s="21" t="str">
        <f t="shared" si="108"/>
        <v>Heidi Nicholas</v>
      </c>
      <c r="D222" s="21">
        <f t="shared" si="109"/>
        <v>0</v>
      </c>
      <c r="E222" s="21" t="str">
        <f t="shared" si="110"/>
        <v>Essex</v>
      </c>
      <c r="F222" s="129">
        <v>4.72</v>
      </c>
      <c r="G222" s="134">
        <f>Overallresults!$E$16</f>
        <v>4</v>
      </c>
      <c r="H222" s="2"/>
      <c r="I222" s="14" t="e">
        <f>IF(OR(F222="",F222-VLOOKUP($A219,AWstandards,12,FALSE)&lt;0),0,INT(VLOOKUP($A219,AWstandards,11,FALSE)*(F222-VLOOKUP($A219,AWstandards,12,FALSE))^VLOOKUP($A219,AWstandards,13,FALSE)+0.5))</f>
        <v>#NAME?</v>
      </c>
      <c r="J222" s="22"/>
      <c r="K222" s="19">
        <f t="shared" si="111"/>
      </c>
      <c r="L222" s="19">
        <f t="shared" si="111"/>
      </c>
      <c r="M222" s="19">
        <f t="shared" si="111"/>
      </c>
      <c r="N222" s="19">
        <f t="shared" si="111"/>
        <v>4</v>
      </c>
      <c r="O222" s="19">
        <f t="shared" si="111"/>
      </c>
      <c r="P222" s="19">
        <f t="shared" si="111"/>
      </c>
      <c r="Q222" s="19">
        <f t="shared" si="111"/>
      </c>
      <c r="R222" s="19">
        <f t="shared" si="112"/>
      </c>
      <c r="S222" s="19"/>
      <c r="T222" s="14"/>
    </row>
    <row r="223" spans="1:20" ht="15">
      <c r="A223" s="20" t="s">
        <v>662</v>
      </c>
      <c r="B223" s="93" t="s">
        <v>21</v>
      </c>
      <c r="C223" s="21" t="str">
        <f t="shared" si="108"/>
        <v>Charlie Moore</v>
      </c>
      <c r="D223" s="21">
        <f t="shared" si="109"/>
        <v>0</v>
      </c>
      <c r="E223" s="21" t="str">
        <f t="shared" si="110"/>
        <v>Suffolk</v>
      </c>
      <c r="F223" s="129">
        <v>4.28</v>
      </c>
      <c r="G223" s="134">
        <f>Overallresults!$E$17</f>
        <v>3</v>
      </c>
      <c r="H223" s="2"/>
      <c r="I223" s="14"/>
      <c r="J223" s="22"/>
      <c r="K223" s="19">
        <f t="shared" si="111"/>
      </c>
      <c r="L223" s="19">
        <f t="shared" si="111"/>
      </c>
      <c r="M223" s="19">
        <f t="shared" si="111"/>
      </c>
      <c r="N223" s="19">
        <f t="shared" si="111"/>
      </c>
      <c r="O223" s="19">
        <f t="shared" si="111"/>
      </c>
      <c r="P223" s="19">
        <f t="shared" si="111"/>
        <v>3</v>
      </c>
      <c r="Q223" s="19">
        <f t="shared" si="111"/>
      </c>
      <c r="R223" s="19">
        <f t="shared" si="112"/>
      </c>
      <c r="S223" s="19"/>
      <c r="T223" s="14"/>
    </row>
    <row r="224" spans="1:20" ht="15">
      <c r="A224" s="20"/>
      <c r="B224" s="93" t="s">
        <v>22</v>
      </c>
      <c r="C224" s="21">
        <f t="shared" si="108"/>
      </c>
      <c r="D224" s="21">
        <f t="shared" si="109"/>
      </c>
      <c r="E224" s="21">
        <f t="shared" si="110"/>
      </c>
      <c r="F224" s="129" t="s">
        <v>147</v>
      </c>
      <c r="G224" s="134">
        <f>Overallresults!$E$18</f>
        <v>2</v>
      </c>
      <c r="H224" s="2"/>
      <c r="I224" s="14"/>
      <c r="J224" s="22"/>
      <c r="K224" s="19">
        <f t="shared" si="111"/>
      </c>
      <c r="L224" s="19">
        <f t="shared" si="111"/>
      </c>
      <c r="M224" s="19">
        <f t="shared" si="111"/>
      </c>
      <c r="N224" s="19">
        <f t="shared" si="111"/>
      </c>
      <c r="O224" s="19">
        <f t="shared" si="111"/>
      </c>
      <c r="P224" s="19">
        <f t="shared" si="111"/>
      </c>
      <c r="Q224" s="19">
        <f t="shared" si="111"/>
      </c>
      <c r="R224" s="19">
        <f t="shared" si="112"/>
      </c>
      <c r="S224" s="19"/>
      <c r="T224" s="14"/>
    </row>
    <row r="225" spans="1:20" ht="15">
      <c r="A225" s="20"/>
      <c r="B225" s="93" t="s">
        <v>23</v>
      </c>
      <c r="C225" s="21">
        <f t="shared" si="108"/>
      </c>
      <c r="D225" s="21">
        <f t="shared" si="109"/>
      </c>
      <c r="E225" s="21">
        <f t="shared" si="110"/>
      </c>
      <c r="F225" s="129" t="s">
        <v>147</v>
      </c>
      <c r="G225" s="134">
        <f>Overallresults!$E$19</f>
        <v>1</v>
      </c>
      <c r="H225" s="2"/>
      <c r="I225" s="14"/>
      <c r="J225" s="22"/>
      <c r="K225" s="19">
        <f t="shared" si="111"/>
      </c>
      <c r="L225" s="19">
        <f t="shared" si="111"/>
      </c>
      <c r="M225" s="19">
        <f t="shared" si="111"/>
      </c>
      <c r="N225" s="19">
        <f t="shared" si="111"/>
      </c>
      <c r="O225" s="19">
        <f t="shared" si="111"/>
      </c>
      <c r="P225" s="19">
        <f t="shared" si="111"/>
      </c>
      <c r="Q225" s="19">
        <f t="shared" si="111"/>
      </c>
      <c r="R225" s="19">
        <f t="shared" si="112"/>
      </c>
      <c r="S225" s="19"/>
      <c r="T225" s="14"/>
    </row>
    <row r="226" spans="1:20" ht="15">
      <c r="A226" s="20"/>
      <c r="B226" s="93" t="s">
        <v>24</v>
      </c>
      <c r="C226" s="21">
        <f t="shared" si="108"/>
      </c>
      <c r="D226" s="21">
        <f t="shared" si="109"/>
      </c>
      <c r="E226" s="21">
        <f t="shared" si="110"/>
      </c>
      <c r="F226" s="129" t="s">
        <v>147</v>
      </c>
      <c r="G226" s="134">
        <f>Overallresults!$E$20</f>
        <v>0</v>
      </c>
      <c r="H226" s="2"/>
      <c r="I226" s="14"/>
      <c r="J226" s="22"/>
      <c r="K226" s="19">
        <f t="shared" si="111"/>
      </c>
      <c r="L226" s="19">
        <f t="shared" si="111"/>
      </c>
      <c r="M226" s="19">
        <f t="shared" si="111"/>
      </c>
      <c r="N226" s="19">
        <f t="shared" si="111"/>
      </c>
      <c r="O226" s="19">
        <f t="shared" si="111"/>
      </c>
      <c r="P226" s="19">
        <f t="shared" si="111"/>
      </c>
      <c r="Q226" s="19">
        <f t="shared" si="111"/>
      </c>
      <c r="R226" s="19">
        <f t="shared" si="112"/>
      </c>
      <c r="S226" s="19"/>
      <c r="T226" s="14"/>
    </row>
    <row r="227" spans="1:20" ht="15">
      <c r="A227" s="20"/>
      <c r="B227" s="93" t="s">
        <v>25</v>
      </c>
      <c r="C227" s="21">
        <f t="shared" si="108"/>
      </c>
      <c r="D227" s="21">
        <f t="shared" si="109"/>
      </c>
      <c r="E227" s="21">
        <f t="shared" si="110"/>
      </c>
      <c r="F227" s="129" t="s">
        <v>147</v>
      </c>
      <c r="G227" s="134">
        <f>Overallresults!$E$21</f>
        <v>0</v>
      </c>
      <c r="H227" s="2"/>
      <c r="I227" s="14" t="e">
        <f>IF(OR(F227="",F227-VLOOKUP($A219,AWstandards,12,FALSE)&lt;0),0,INT(VLOOKUP($A219,AWstandards,11,FALSE)*(F227-VLOOKUP($A219,AWstandards,12,FALSE))^VLOOKUP($A219,AWstandards,13,FALSE)+0.5))</f>
        <v>#VALUE!</v>
      </c>
      <c r="J227" s="22"/>
      <c r="K227" s="19">
        <f t="shared" si="111"/>
      </c>
      <c r="L227" s="19">
        <f t="shared" si="111"/>
      </c>
      <c r="M227" s="19">
        <f t="shared" si="111"/>
      </c>
      <c r="N227" s="19">
        <f t="shared" si="111"/>
      </c>
      <c r="O227" s="19">
        <f t="shared" si="111"/>
      </c>
      <c r="P227" s="19">
        <f t="shared" si="111"/>
      </c>
      <c r="Q227" s="19">
        <f t="shared" si="111"/>
      </c>
      <c r="R227" s="19">
        <f t="shared" si="112"/>
      </c>
      <c r="S227" s="19">
        <f>SUM(Decsheets!$W$5:$W$12)-(SUM(K220:Q227))</f>
        <v>3</v>
      </c>
      <c r="T227" s="14"/>
    </row>
    <row r="228" spans="1:20" ht="15">
      <c r="A228" s="28" t="s">
        <v>11</v>
      </c>
      <c r="B228" s="92"/>
      <c r="C228" s="23" t="s">
        <v>108</v>
      </c>
      <c r="D228" s="23"/>
      <c r="E228" s="26"/>
      <c r="F228" s="136" t="s">
        <v>147</v>
      </c>
      <c r="G228" s="131"/>
      <c r="H228" s="2"/>
      <c r="I228" s="14"/>
      <c r="J228" s="14"/>
      <c r="K228" s="19"/>
      <c r="L228" s="19"/>
      <c r="M228" s="19"/>
      <c r="N228" s="19"/>
      <c r="O228" s="19"/>
      <c r="P228" s="19"/>
      <c r="Q228" s="19"/>
      <c r="R228" s="19"/>
      <c r="S228" s="19"/>
      <c r="T228" s="14" t="s">
        <v>54</v>
      </c>
    </row>
    <row r="229" spans="1:20" ht="15">
      <c r="A229" s="20" t="s">
        <v>214</v>
      </c>
      <c r="B229" s="93">
        <v>1</v>
      </c>
      <c r="C229" s="21" t="str">
        <f aca="true" t="shared" si="113" ref="C229:C236">IF(A229="","",VLOOKUP($A$228,IF(LEN(A229)=2,SWB,SWA),VLOOKUP(LEFT(A229,1),club,6,FALSE),FALSE))</f>
        <v>Shanara Hibbert</v>
      </c>
      <c r="D229" s="21">
        <f aca="true" t="shared" si="114" ref="D229:D236">IF(A229="","",VLOOKUP($A$228,IF(LEN(A229)=2,SWB,SWA),VLOOKUP(LEFT(A229,1),club,7,FALSE),FALSE))</f>
        <v>0</v>
      </c>
      <c r="E229" s="21" t="str">
        <f>IF(A229="","",VLOOKUP(LEFT(A229,1),club,2,FALSE))</f>
        <v>Bedfordshire</v>
      </c>
      <c r="F229" s="129">
        <v>11.88</v>
      </c>
      <c r="G229" s="134">
        <f>Overallresults!$D$14</f>
        <v>12</v>
      </c>
      <c r="H229" s="2"/>
      <c r="I229" s="14" t="e">
        <f>IF(OR(F229="",F229-VLOOKUP($A228,AWstandards,12,FALSE)&lt;0),0,INT(VLOOKUP($A228,AWstandards,11,FALSE)*(F229-VLOOKUP($A228,AWstandards,12,FALSE))^VLOOKUP($A228,AWstandards,13,FALSE)+0.5))</f>
        <v>#NAME?</v>
      </c>
      <c r="J229" s="22"/>
      <c r="K229" s="19">
        <f aca="true" t="shared" si="115" ref="K229:Q236">IF($A229="","",IF(LEFT($A229,1)=K$12,$G229,""))</f>
        <v>12</v>
      </c>
      <c r="L229" s="19">
        <f t="shared" si="115"/>
      </c>
      <c r="M229" s="19">
        <f t="shared" si="115"/>
      </c>
      <c r="N229" s="19">
        <f t="shared" si="115"/>
      </c>
      <c r="O229" s="19">
        <f t="shared" si="115"/>
      </c>
      <c r="P229" s="19">
        <f t="shared" si="115"/>
      </c>
      <c r="Q229" s="19">
        <f t="shared" si="115"/>
      </c>
      <c r="R229" s="19">
        <f aca="true" t="shared" si="116" ref="R229:R236">IF($A229="","",IF(LEFT($A229,1)=R$11,$G229,""))</f>
      </c>
      <c r="S229" s="19"/>
      <c r="T229" s="14"/>
    </row>
    <row r="230" spans="1:20" ht="15">
      <c r="A230" s="20" t="s">
        <v>267</v>
      </c>
      <c r="B230" s="93">
        <v>2</v>
      </c>
      <c r="C230" s="21" t="str">
        <f t="shared" si="113"/>
        <v>Janae Duporte-Clarke</v>
      </c>
      <c r="D230" s="21">
        <f t="shared" si="114"/>
        <v>0</v>
      </c>
      <c r="E230" s="21" t="str">
        <f aca="true" t="shared" si="117" ref="E230:E236">IF(A230="","",VLOOKUP(LEFT(A230,1),club,2,FALSE))</f>
        <v>Suffolk</v>
      </c>
      <c r="F230" s="129">
        <v>10.99</v>
      </c>
      <c r="G230" s="134">
        <f>Overallresults!$D$15</f>
        <v>10</v>
      </c>
      <c r="H230" s="2"/>
      <c r="I230" s="14" t="e">
        <f>IF(OR(F230="",F230-VLOOKUP($A228,AWstandards,12,FALSE)&lt;0),0,INT(VLOOKUP($A228,AWstandards,11,FALSE)*(F230-VLOOKUP($A228,AWstandards,12,FALSE))^VLOOKUP($A228,AWstandards,13,FALSE)+0.5))</f>
        <v>#NAME?</v>
      </c>
      <c r="J230" s="22"/>
      <c r="K230" s="19">
        <f t="shared" si="115"/>
      </c>
      <c r="L230" s="19">
        <f t="shared" si="115"/>
      </c>
      <c r="M230" s="19">
        <f t="shared" si="115"/>
      </c>
      <c r="N230" s="19">
        <f t="shared" si="115"/>
      </c>
      <c r="O230" s="19">
        <f t="shared" si="115"/>
      </c>
      <c r="P230" s="19">
        <f t="shared" si="115"/>
        <v>10</v>
      </c>
      <c r="Q230" s="19">
        <f t="shared" si="115"/>
      </c>
      <c r="R230" s="19">
        <f t="shared" si="116"/>
      </c>
      <c r="S230" s="19"/>
      <c r="T230" s="14"/>
    </row>
    <row r="231" spans="1:20" ht="15">
      <c r="A231" s="20" t="s">
        <v>270</v>
      </c>
      <c r="B231" s="93">
        <v>3</v>
      </c>
      <c r="C231" s="21" t="str">
        <f t="shared" si="113"/>
        <v>Shaka Egloo</v>
      </c>
      <c r="D231" s="21">
        <f t="shared" si="114"/>
        <v>0</v>
      </c>
      <c r="E231" s="21" t="str">
        <f t="shared" si="117"/>
        <v>Hertfordshire</v>
      </c>
      <c r="F231" s="129">
        <v>10.86</v>
      </c>
      <c r="G231" s="134">
        <f>Overallresults!$D$16</f>
        <v>8</v>
      </c>
      <c r="H231" s="2"/>
      <c r="I231" s="14" t="e">
        <f>IF(OR(F231="",F231-VLOOKUP($A228,AWstandards,12,FALSE)&lt;0),0,INT(VLOOKUP($A228,AWstandards,11,FALSE)*(F231-VLOOKUP($A228,AWstandards,12,FALSE))^VLOOKUP($A228,AWstandards,13,FALSE)+0.5))</f>
        <v>#NAME?</v>
      </c>
      <c r="J231" s="22"/>
      <c r="K231" s="19">
        <f t="shared" si="115"/>
      </c>
      <c r="L231" s="19">
        <f t="shared" si="115"/>
      </c>
      <c r="M231" s="19">
        <f t="shared" si="115"/>
        <v>8</v>
      </c>
      <c r="N231" s="19">
        <f t="shared" si="115"/>
      </c>
      <c r="O231" s="19">
        <f t="shared" si="115"/>
      </c>
      <c r="P231" s="19">
        <f t="shared" si="115"/>
      </c>
      <c r="Q231" s="19">
        <f t="shared" si="115"/>
      </c>
      <c r="R231" s="19">
        <f t="shared" si="116"/>
      </c>
      <c r="S231" s="19"/>
      <c r="T231" s="14"/>
    </row>
    <row r="232" spans="1:20" ht="15">
      <c r="A232" s="20" t="s">
        <v>269</v>
      </c>
      <c r="B232" s="93" t="s">
        <v>21</v>
      </c>
      <c r="C232" s="21" t="str">
        <f t="shared" si="113"/>
        <v>Sophie Bishop</v>
      </c>
      <c r="D232" s="21">
        <f t="shared" si="114"/>
        <v>0</v>
      </c>
      <c r="E232" s="21" t="str">
        <f t="shared" si="117"/>
        <v>Norfolk</v>
      </c>
      <c r="F232" s="129">
        <v>10.82</v>
      </c>
      <c r="G232" s="134">
        <f>Overallresults!$D$17</f>
        <v>6</v>
      </c>
      <c r="H232" s="2"/>
      <c r="I232" s="14"/>
      <c r="J232" s="22"/>
      <c r="K232" s="19">
        <f t="shared" si="115"/>
      </c>
      <c r="L232" s="19">
        <f t="shared" si="115"/>
      </c>
      <c r="M232" s="19">
        <f t="shared" si="115"/>
      </c>
      <c r="N232" s="19">
        <f t="shared" si="115"/>
      </c>
      <c r="O232" s="19">
        <f t="shared" si="115"/>
        <v>6</v>
      </c>
      <c r="P232" s="19">
        <f t="shared" si="115"/>
      </c>
      <c r="Q232" s="19">
        <f t="shared" si="115"/>
      </c>
      <c r="R232" s="19">
        <f t="shared" si="116"/>
      </c>
      <c r="S232" s="19"/>
      <c r="T232" s="14"/>
    </row>
    <row r="233" spans="1:20" ht="15">
      <c r="A233" s="20" t="s">
        <v>155</v>
      </c>
      <c r="B233" s="93" t="s">
        <v>22</v>
      </c>
      <c r="C233" s="21" t="str">
        <f t="shared" si="113"/>
        <v>Victoria Oshunremi</v>
      </c>
      <c r="D233" s="21">
        <f t="shared" si="114"/>
        <v>0</v>
      </c>
      <c r="E233" s="21" t="str">
        <f t="shared" si="117"/>
        <v>Essex</v>
      </c>
      <c r="F233" s="129">
        <v>10.46</v>
      </c>
      <c r="G233" s="134">
        <f>Overallresults!$D$18</f>
        <v>5</v>
      </c>
      <c r="H233" s="2"/>
      <c r="I233" s="14"/>
      <c r="J233" s="22"/>
      <c r="K233" s="19">
        <f t="shared" si="115"/>
      </c>
      <c r="L233" s="19">
        <f t="shared" si="115"/>
      </c>
      <c r="M233" s="19">
        <f t="shared" si="115"/>
      </c>
      <c r="N233" s="19">
        <f t="shared" si="115"/>
        <v>5</v>
      </c>
      <c r="O233" s="19">
        <f t="shared" si="115"/>
      </c>
      <c r="P233" s="19">
        <f t="shared" si="115"/>
      </c>
      <c r="Q233" s="19">
        <f t="shared" si="115"/>
      </c>
      <c r="R233" s="19">
        <f t="shared" si="116"/>
      </c>
      <c r="S233" s="19"/>
      <c r="T233" s="14"/>
    </row>
    <row r="234" spans="1:20" ht="15">
      <c r="A234" s="20" t="s">
        <v>157</v>
      </c>
      <c r="B234" s="93" t="s">
        <v>23</v>
      </c>
      <c r="C234" s="21" t="str">
        <f t="shared" si="113"/>
        <v>Jamelia Henson</v>
      </c>
      <c r="D234" s="21">
        <f t="shared" si="114"/>
        <v>0</v>
      </c>
      <c r="E234" s="21" t="str">
        <f t="shared" si="117"/>
        <v>Cambridgeshire</v>
      </c>
      <c r="F234" s="129">
        <v>10.33</v>
      </c>
      <c r="G234" s="134">
        <f>Overallresults!$D$19</f>
        <v>4</v>
      </c>
      <c r="H234" s="2"/>
      <c r="I234" s="14"/>
      <c r="J234" s="22"/>
      <c r="K234" s="19">
        <f t="shared" si="115"/>
      </c>
      <c r="L234" s="19">
        <f t="shared" si="115"/>
        <v>4</v>
      </c>
      <c r="M234" s="19">
        <f t="shared" si="115"/>
      </c>
      <c r="N234" s="19">
        <f t="shared" si="115"/>
      </c>
      <c r="O234" s="19">
        <f t="shared" si="115"/>
      </c>
      <c r="P234" s="19">
        <f t="shared" si="115"/>
      </c>
      <c r="Q234" s="19">
        <f t="shared" si="115"/>
      </c>
      <c r="R234" s="19">
        <f t="shared" si="116"/>
      </c>
      <c r="S234" s="19"/>
      <c r="T234" s="14"/>
    </row>
    <row r="235" spans="1:20" ht="15">
      <c r="A235" s="20"/>
      <c r="B235" s="93" t="s">
        <v>24</v>
      </c>
      <c r="C235" s="21">
        <f t="shared" si="113"/>
      </c>
      <c r="D235" s="21">
        <f t="shared" si="114"/>
      </c>
      <c r="E235" s="21">
        <f t="shared" si="117"/>
      </c>
      <c r="F235" s="129" t="s">
        <v>147</v>
      </c>
      <c r="G235" s="134">
        <f>Overallresults!$D$20</f>
        <v>0</v>
      </c>
      <c r="H235" s="2"/>
      <c r="I235" s="14"/>
      <c r="J235" s="22"/>
      <c r="K235" s="19">
        <f t="shared" si="115"/>
      </c>
      <c r="L235" s="19">
        <f t="shared" si="115"/>
      </c>
      <c r="M235" s="19">
        <f t="shared" si="115"/>
      </c>
      <c r="N235" s="19">
        <f t="shared" si="115"/>
      </c>
      <c r="O235" s="19">
        <f t="shared" si="115"/>
      </c>
      <c r="P235" s="19">
        <f t="shared" si="115"/>
      </c>
      <c r="Q235" s="19">
        <f t="shared" si="115"/>
      </c>
      <c r="R235" s="19">
        <f t="shared" si="116"/>
      </c>
      <c r="S235" s="19"/>
      <c r="T235" s="14"/>
    </row>
    <row r="236" spans="1:20" ht="15">
      <c r="A236" s="20"/>
      <c r="B236" s="93" t="s">
        <v>25</v>
      </c>
      <c r="C236" s="21">
        <f t="shared" si="113"/>
      </c>
      <c r="D236" s="21">
        <f t="shared" si="114"/>
      </c>
      <c r="E236" s="21">
        <f t="shared" si="117"/>
      </c>
      <c r="F236" s="129" t="s">
        <v>147</v>
      </c>
      <c r="G236" s="134">
        <f>Overallresults!$D$21</f>
        <v>0</v>
      </c>
      <c r="H236" s="2"/>
      <c r="I236" s="14" t="e">
        <f>IF(OR(F236="",F236-VLOOKUP($A228,AWstandards,12,FALSE)&lt;0),0,INT(VLOOKUP($A228,AWstandards,11,FALSE)*(F236-VLOOKUP($A228,AWstandards,12,FALSE))^VLOOKUP($A228,AWstandards,13,FALSE)+0.5))</f>
        <v>#VALUE!</v>
      </c>
      <c r="J236" s="22"/>
      <c r="K236" s="19">
        <f t="shared" si="115"/>
      </c>
      <c r="L236" s="19">
        <f t="shared" si="115"/>
      </c>
      <c r="M236" s="19">
        <f t="shared" si="115"/>
      </c>
      <c r="N236" s="19">
        <f t="shared" si="115"/>
      </c>
      <c r="O236" s="19">
        <f t="shared" si="115"/>
      </c>
      <c r="P236" s="19">
        <f t="shared" si="115"/>
      </c>
      <c r="Q236" s="19">
        <f t="shared" si="115"/>
      </c>
      <c r="R236" s="19">
        <f t="shared" si="116"/>
      </c>
      <c r="S236" s="19">
        <f>SUM(Decsheets!$V$5:$V$12)-(SUM(K229:Q236))</f>
        <v>0</v>
      </c>
      <c r="T236" s="14"/>
    </row>
    <row r="237" spans="1:20" ht="15">
      <c r="A237" s="28" t="s">
        <v>11</v>
      </c>
      <c r="B237" s="92"/>
      <c r="C237" s="23" t="s">
        <v>109</v>
      </c>
      <c r="D237" s="23"/>
      <c r="E237" s="26"/>
      <c r="F237" s="136" t="s">
        <v>147</v>
      </c>
      <c r="G237" s="131"/>
      <c r="H237" s="2"/>
      <c r="I237" s="14"/>
      <c r="J237" s="14"/>
      <c r="K237" s="19"/>
      <c r="L237" s="19"/>
      <c r="M237" s="19"/>
      <c r="N237" s="19"/>
      <c r="O237" s="19"/>
      <c r="P237" s="19"/>
      <c r="Q237" s="19"/>
      <c r="R237" s="19"/>
      <c r="S237" s="19"/>
      <c r="T237" s="14" t="s">
        <v>56</v>
      </c>
    </row>
    <row r="238" spans="1:20" ht="15">
      <c r="A238" s="20" t="s">
        <v>662</v>
      </c>
      <c r="B238" s="93">
        <v>1</v>
      </c>
      <c r="C238" s="21" t="str">
        <f aca="true" t="shared" si="118" ref="C238:C245">IF(A238="","",VLOOKUP($A$237,IF(LEN(A238)=2,SWB,SWA),VLOOKUP(LEFT(A238,1),club,6,FALSE),FALSE))</f>
        <v>Charlie Moore</v>
      </c>
      <c r="D238" s="21">
        <f aca="true" t="shared" si="119" ref="D238:D245">IF(A238="","",VLOOKUP($A$237,IF(LEN(A238)=2,SWB,SWA),VLOOKUP(LEFT(A238,1),club,7,FALSE),FALSE))</f>
        <v>0</v>
      </c>
      <c r="E238" s="21" t="str">
        <f aca="true" t="shared" si="120" ref="E238:E310">IF(A238="","",VLOOKUP(LEFT(A238,1),club,2,FALSE))</f>
        <v>Suffolk</v>
      </c>
      <c r="F238" s="129">
        <v>10.07</v>
      </c>
      <c r="G238" s="134">
        <f>Overallresults!$E$14</f>
        <v>8</v>
      </c>
      <c r="H238" s="2"/>
      <c r="I238" s="14" t="e">
        <f>IF(OR(F238="",F238-VLOOKUP($A237,AWstandards,12,FALSE)&lt;0),0,INT(VLOOKUP($A237,AWstandards,11,FALSE)*(F238-VLOOKUP($A237,AWstandards,12,FALSE))^VLOOKUP($A237,AWstandards,13,FALSE)+0.5))</f>
        <v>#NAME?</v>
      </c>
      <c r="J238" s="22"/>
      <c r="K238" s="19">
        <f aca="true" t="shared" si="121" ref="K238:Q245">IF($A238="","",IF(LEFT($A238,1)=K$12,$G238,""))</f>
      </c>
      <c r="L238" s="19">
        <f t="shared" si="121"/>
      </c>
      <c r="M238" s="19">
        <f t="shared" si="121"/>
      </c>
      <c r="N238" s="19">
        <f t="shared" si="121"/>
      </c>
      <c r="O238" s="19">
        <f t="shared" si="121"/>
      </c>
      <c r="P238" s="19">
        <f t="shared" si="121"/>
        <v>8</v>
      </c>
      <c r="Q238" s="19">
        <f t="shared" si="121"/>
      </c>
      <c r="R238" s="19">
        <f aca="true" t="shared" si="122" ref="R238:R245">IF($A238="","",IF(LEFT($A238,1)=R$11,$G238,""))</f>
      </c>
      <c r="S238" s="19"/>
      <c r="T238" s="14"/>
    </row>
    <row r="239" spans="1:20" ht="15">
      <c r="A239" s="20" t="s">
        <v>663</v>
      </c>
      <c r="B239" s="93">
        <v>2</v>
      </c>
      <c r="C239" s="21" t="str">
        <f t="shared" si="118"/>
        <v>Caitlin Herbert</v>
      </c>
      <c r="D239" s="21">
        <f t="shared" si="119"/>
        <v>0</v>
      </c>
      <c r="E239" s="21" t="str">
        <f t="shared" si="120"/>
        <v>Norfolk</v>
      </c>
      <c r="F239" s="129">
        <v>10</v>
      </c>
      <c r="G239" s="134">
        <f>Overallresults!$E$15</f>
        <v>6</v>
      </c>
      <c r="H239" s="2"/>
      <c r="I239" s="14" t="e">
        <f>IF(OR(F239="",F239-VLOOKUP($A237,AWstandards,12,FALSE)&lt;0),0,INT(VLOOKUP($A237,AWstandards,11,FALSE)*(F239-VLOOKUP($A237,AWstandards,12,FALSE))^VLOOKUP($A237,AWstandards,13,FALSE)+0.5))</f>
        <v>#NAME?</v>
      </c>
      <c r="J239" s="22"/>
      <c r="K239" s="19">
        <f t="shared" si="121"/>
      </c>
      <c r="L239" s="19">
        <f t="shared" si="121"/>
      </c>
      <c r="M239" s="19">
        <f t="shared" si="121"/>
      </c>
      <c r="N239" s="19">
        <f t="shared" si="121"/>
      </c>
      <c r="O239" s="19">
        <f t="shared" si="121"/>
        <v>6</v>
      </c>
      <c r="P239" s="19">
        <f t="shared" si="121"/>
      </c>
      <c r="Q239" s="19">
        <f t="shared" si="121"/>
      </c>
      <c r="R239" s="19">
        <f t="shared" si="122"/>
      </c>
      <c r="S239" s="19"/>
      <c r="T239" s="14"/>
    </row>
    <row r="240" spans="1:20" ht="15">
      <c r="A240" s="20" t="s">
        <v>661</v>
      </c>
      <c r="B240" s="93">
        <v>3</v>
      </c>
      <c r="C240" s="21" t="str">
        <f t="shared" si="118"/>
        <v>Devon Spencer</v>
      </c>
      <c r="D240" s="21">
        <f t="shared" si="119"/>
        <v>0</v>
      </c>
      <c r="E240" s="21" t="str">
        <f t="shared" si="120"/>
        <v>Cambridgeshire</v>
      </c>
      <c r="F240" s="129">
        <v>9.45</v>
      </c>
      <c r="G240" s="134">
        <f>Overallresults!$E$16</f>
        <v>4</v>
      </c>
      <c r="H240" s="2"/>
      <c r="I240" s="14" t="e">
        <f>IF(OR(F240="",F240-VLOOKUP($A237,AWstandards,12,FALSE)&lt;0),0,INT(VLOOKUP($A237,AWstandards,11,FALSE)*(F240-VLOOKUP($A237,AWstandards,12,FALSE))^VLOOKUP($A237,AWstandards,13,FALSE)+0.5))</f>
        <v>#NAME?</v>
      </c>
      <c r="J240" s="22"/>
      <c r="K240" s="19">
        <f t="shared" si="121"/>
      </c>
      <c r="L240" s="19">
        <f t="shared" si="121"/>
        <v>4</v>
      </c>
      <c r="M240" s="19">
        <f t="shared" si="121"/>
      </c>
      <c r="N240" s="19">
        <f t="shared" si="121"/>
      </c>
      <c r="O240" s="19">
        <f t="shared" si="121"/>
      </c>
      <c r="P240" s="19">
        <f t="shared" si="121"/>
      </c>
      <c r="Q240" s="19">
        <f t="shared" si="121"/>
      </c>
      <c r="R240" s="19">
        <f t="shared" si="122"/>
      </c>
      <c r="S240" s="19"/>
      <c r="T240" s="14"/>
    </row>
    <row r="241" spans="1:20" ht="15">
      <c r="A241" s="20" t="s">
        <v>659</v>
      </c>
      <c r="B241" s="93" t="s">
        <v>21</v>
      </c>
      <c r="C241" s="21" t="str">
        <f t="shared" si="118"/>
        <v>Heidi Nicholas</v>
      </c>
      <c r="D241" s="21">
        <f t="shared" si="119"/>
        <v>0</v>
      </c>
      <c r="E241" s="21" t="str">
        <f t="shared" si="120"/>
        <v>Essex</v>
      </c>
      <c r="F241" s="129">
        <v>9.28</v>
      </c>
      <c r="G241" s="134">
        <f>Overallresults!$E$17</f>
        <v>3</v>
      </c>
      <c r="H241" s="2"/>
      <c r="I241" s="14"/>
      <c r="J241" s="22"/>
      <c r="K241" s="19">
        <f t="shared" si="121"/>
      </c>
      <c r="L241" s="19">
        <f t="shared" si="121"/>
      </c>
      <c r="M241" s="19">
        <f t="shared" si="121"/>
      </c>
      <c r="N241" s="19">
        <f t="shared" si="121"/>
        <v>3</v>
      </c>
      <c r="O241" s="19">
        <f t="shared" si="121"/>
      </c>
      <c r="P241" s="19">
        <f t="shared" si="121"/>
      </c>
      <c r="Q241" s="19">
        <f t="shared" si="121"/>
      </c>
      <c r="R241" s="19">
        <f t="shared" si="122"/>
      </c>
      <c r="S241" s="19"/>
      <c r="T241" s="14"/>
    </row>
    <row r="242" spans="1:20" ht="15">
      <c r="A242" s="20"/>
      <c r="B242" s="93" t="s">
        <v>22</v>
      </c>
      <c r="C242" s="21">
        <f t="shared" si="118"/>
      </c>
      <c r="D242" s="21">
        <f t="shared" si="119"/>
      </c>
      <c r="E242" s="21">
        <f t="shared" si="120"/>
      </c>
      <c r="F242" s="129" t="s">
        <v>147</v>
      </c>
      <c r="G242" s="134">
        <f>Overallresults!$E$18</f>
        <v>2</v>
      </c>
      <c r="H242" s="2"/>
      <c r="I242" s="14"/>
      <c r="J242" s="22"/>
      <c r="K242" s="19">
        <f t="shared" si="121"/>
      </c>
      <c r="L242" s="19">
        <f t="shared" si="121"/>
      </c>
      <c r="M242" s="19">
        <f t="shared" si="121"/>
      </c>
      <c r="N242" s="19">
        <f t="shared" si="121"/>
      </c>
      <c r="O242" s="19">
        <f t="shared" si="121"/>
      </c>
      <c r="P242" s="19">
        <f t="shared" si="121"/>
      </c>
      <c r="Q242" s="19">
        <f t="shared" si="121"/>
      </c>
      <c r="R242" s="19">
        <f t="shared" si="122"/>
      </c>
      <c r="S242" s="19"/>
      <c r="T242" s="14"/>
    </row>
    <row r="243" spans="1:20" ht="15">
      <c r="A243" s="20"/>
      <c r="B243" s="93" t="s">
        <v>23</v>
      </c>
      <c r="C243" s="21">
        <f t="shared" si="118"/>
      </c>
      <c r="D243" s="21">
        <f t="shared" si="119"/>
      </c>
      <c r="E243" s="21">
        <f t="shared" si="120"/>
      </c>
      <c r="F243" s="129" t="s">
        <v>147</v>
      </c>
      <c r="G243" s="134">
        <f>Overallresults!$E$19</f>
        <v>1</v>
      </c>
      <c r="H243" s="2"/>
      <c r="I243" s="14"/>
      <c r="J243" s="22"/>
      <c r="K243" s="19">
        <f t="shared" si="121"/>
      </c>
      <c r="L243" s="19">
        <f t="shared" si="121"/>
      </c>
      <c r="M243" s="19">
        <f t="shared" si="121"/>
      </c>
      <c r="N243" s="19">
        <f t="shared" si="121"/>
      </c>
      <c r="O243" s="19">
        <f t="shared" si="121"/>
      </c>
      <c r="P243" s="19">
        <f t="shared" si="121"/>
      </c>
      <c r="Q243" s="19">
        <f t="shared" si="121"/>
      </c>
      <c r="R243" s="19">
        <f t="shared" si="122"/>
      </c>
      <c r="S243" s="19"/>
      <c r="T243" s="14"/>
    </row>
    <row r="244" spans="1:20" ht="15">
      <c r="A244" s="20"/>
      <c r="B244" s="93" t="s">
        <v>24</v>
      </c>
      <c r="C244" s="21">
        <f t="shared" si="118"/>
      </c>
      <c r="D244" s="21">
        <f t="shared" si="119"/>
      </c>
      <c r="E244" s="21">
        <f t="shared" si="120"/>
      </c>
      <c r="F244" s="129" t="s">
        <v>147</v>
      </c>
      <c r="G244" s="134">
        <f>Overallresults!$E$20</f>
        <v>0</v>
      </c>
      <c r="H244" s="2"/>
      <c r="I244" s="14"/>
      <c r="J244" s="22"/>
      <c r="K244" s="19">
        <f t="shared" si="121"/>
      </c>
      <c r="L244" s="19">
        <f t="shared" si="121"/>
      </c>
      <c r="M244" s="19">
        <f t="shared" si="121"/>
      </c>
      <c r="N244" s="19">
        <f t="shared" si="121"/>
      </c>
      <c r="O244" s="19">
        <f t="shared" si="121"/>
      </c>
      <c r="P244" s="19">
        <f t="shared" si="121"/>
      </c>
      <c r="Q244" s="19">
        <f t="shared" si="121"/>
      </c>
      <c r="R244" s="19">
        <f t="shared" si="122"/>
      </c>
      <c r="S244" s="19"/>
      <c r="T244" s="14"/>
    </row>
    <row r="245" spans="1:20" ht="15">
      <c r="A245" s="20"/>
      <c r="B245" s="93" t="s">
        <v>25</v>
      </c>
      <c r="C245" s="21">
        <f t="shared" si="118"/>
      </c>
      <c r="D245" s="21">
        <f t="shared" si="119"/>
      </c>
      <c r="E245" s="21">
        <f t="shared" si="120"/>
      </c>
      <c r="F245" s="129" t="s">
        <v>147</v>
      </c>
      <c r="G245" s="134">
        <f>Overallresults!$E$21</f>
        <v>0</v>
      </c>
      <c r="H245" s="2"/>
      <c r="I245" s="14"/>
      <c r="J245" s="22"/>
      <c r="K245" s="19">
        <f t="shared" si="121"/>
      </c>
      <c r="L245" s="19">
        <f t="shared" si="121"/>
      </c>
      <c r="M245" s="19">
        <f t="shared" si="121"/>
      </c>
      <c r="N245" s="19">
        <f t="shared" si="121"/>
      </c>
      <c r="O245" s="19">
        <f t="shared" si="121"/>
      </c>
      <c r="P245" s="19">
        <f t="shared" si="121"/>
      </c>
      <c r="Q245" s="19">
        <f t="shared" si="121"/>
      </c>
      <c r="R245" s="19">
        <f t="shared" si="122"/>
      </c>
      <c r="S245" s="19">
        <f>SUM(Decsheets!$W$5:$W$12)-(SUM(K238:Q245))</f>
        <v>3</v>
      </c>
      <c r="T245" s="14"/>
    </row>
    <row r="246" spans="1:20" ht="15">
      <c r="A246" s="28" t="s">
        <v>12</v>
      </c>
      <c r="B246" s="92"/>
      <c r="C246" s="23" t="s">
        <v>110</v>
      </c>
      <c r="D246" s="23"/>
      <c r="E246" s="26"/>
      <c r="F246" s="136" t="s">
        <v>147</v>
      </c>
      <c r="G246" s="131"/>
      <c r="H246" s="14"/>
      <c r="I246" s="14"/>
      <c r="J246" s="14"/>
      <c r="K246" s="19"/>
      <c r="L246" s="19"/>
      <c r="M246" s="19"/>
      <c r="N246" s="19"/>
      <c r="O246" s="19"/>
      <c r="P246" s="19"/>
      <c r="Q246" s="19"/>
      <c r="R246" s="19"/>
      <c r="S246" s="19"/>
      <c r="T246" s="14" t="s">
        <v>58</v>
      </c>
    </row>
    <row r="247" spans="1:20" ht="15">
      <c r="A247" s="20" t="s">
        <v>155</v>
      </c>
      <c r="B247" s="93">
        <v>1</v>
      </c>
      <c r="C247" s="21" t="str">
        <f aca="true" t="shared" si="123" ref="C247:C254">IF(A247="","",VLOOKUP($A$246,IF(LEN(A247)=2,SWB,SWA),VLOOKUP(LEFT(A247,1),club,6,FALSE),FALSE))</f>
        <v>Chi Di Okpalauko</v>
      </c>
      <c r="D247" s="21">
        <f aca="true" t="shared" si="124" ref="D247:D254">IF(A247="","",VLOOKUP($A$246,IF(LEN(A247)=2,SWB,SWA),VLOOKUP(LEFT(A247,1),club,7,FALSE),FALSE))</f>
        <v>0</v>
      </c>
      <c r="E247" s="21" t="str">
        <f t="shared" si="120"/>
        <v>Essex</v>
      </c>
      <c r="F247" s="129">
        <v>10.45</v>
      </c>
      <c r="G247" s="134">
        <f>Overallresults!$D$14</f>
        <v>12</v>
      </c>
      <c r="H247" s="14"/>
      <c r="I247" s="14" t="e">
        <f>IF(OR(F247="",F247-VLOOKUP($A246,AWstandards,12,FALSE)&lt;0),0,INT(VLOOKUP($A246,AWstandards,11,FALSE)*(F247-VLOOKUP($A246,AWstandards,12,FALSE))^VLOOKUP($A246,AWstandards,13,FALSE)+0.5))</f>
        <v>#NAME?</v>
      </c>
      <c r="J247" s="22"/>
      <c r="K247" s="19">
        <f aca="true" t="shared" si="125" ref="K247:Q254">IF($A247="","",IF(LEFT($A247,1)=K$12,$G247,""))</f>
      </c>
      <c r="L247" s="19">
        <f t="shared" si="125"/>
      </c>
      <c r="M247" s="19">
        <f t="shared" si="125"/>
      </c>
      <c r="N247" s="19">
        <f t="shared" si="125"/>
        <v>12</v>
      </c>
      <c r="O247" s="19">
        <f t="shared" si="125"/>
      </c>
      <c r="P247" s="19">
        <f t="shared" si="125"/>
      </c>
      <c r="Q247" s="19">
        <f t="shared" si="125"/>
      </c>
      <c r="R247" s="19">
        <f aca="true" t="shared" si="126" ref="R247:R254">IF($A247="","",IF(LEFT($A247,1)=R$11,$G247,""))</f>
      </c>
      <c r="S247" s="19"/>
      <c r="T247" s="14"/>
    </row>
    <row r="248" spans="1:20" ht="15">
      <c r="A248" s="20" t="s">
        <v>157</v>
      </c>
      <c r="B248" s="93">
        <v>2</v>
      </c>
      <c r="C248" s="21" t="str">
        <f t="shared" si="123"/>
        <v>Lydia Church</v>
      </c>
      <c r="D248" s="21">
        <f t="shared" si="124"/>
        <v>0</v>
      </c>
      <c r="E248" s="21" t="str">
        <f t="shared" si="120"/>
        <v>Cambridgeshire</v>
      </c>
      <c r="F248" s="129">
        <v>10.39</v>
      </c>
      <c r="G248" s="134">
        <f>Overallresults!$D$15</f>
        <v>10</v>
      </c>
      <c r="H248" s="14"/>
      <c r="I248" s="14" t="e">
        <f>IF(OR(F248="",F248-VLOOKUP($A246,AWstandards,12,FALSE)&lt;0),0,INT(VLOOKUP($A246,AWstandards,11,FALSE)*(F248-VLOOKUP($A246,AWstandards,12,FALSE))^VLOOKUP($A246,AWstandards,13,FALSE)+0.5))</f>
        <v>#NAME?</v>
      </c>
      <c r="J248" s="22"/>
      <c r="K248" s="19">
        <f t="shared" si="125"/>
      </c>
      <c r="L248" s="19">
        <f t="shared" si="125"/>
        <v>10</v>
      </c>
      <c r="M248" s="19">
        <f t="shared" si="125"/>
      </c>
      <c r="N248" s="19">
        <f t="shared" si="125"/>
      </c>
      <c r="O248" s="19">
        <f t="shared" si="125"/>
      </c>
      <c r="P248" s="19">
        <f t="shared" si="125"/>
      </c>
      <c r="Q248" s="19">
        <f t="shared" si="125"/>
      </c>
      <c r="R248" s="19">
        <f t="shared" si="126"/>
      </c>
      <c r="S248" s="19"/>
      <c r="T248" s="14"/>
    </row>
    <row r="249" spans="1:20" ht="15">
      <c r="A249" s="20" t="s">
        <v>214</v>
      </c>
      <c r="B249" s="93">
        <v>3</v>
      </c>
      <c r="C249" s="21" t="str">
        <f t="shared" si="123"/>
        <v>Andrea Jenkins</v>
      </c>
      <c r="D249" s="21">
        <f t="shared" si="124"/>
        <v>0</v>
      </c>
      <c r="E249" s="21" t="str">
        <f t="shared" si="120"/>
        <v>Bedfordshire</v>
      </c>
      <c r="F249" s="129">
        <v>9.32</v>
      </c>
      <c r="G249" s="134">
        <f>Overallresults!$D$16</f>
        <v>8</v>
      </c>
      <c r="H249" s="14"/>
      <c r="I249" s="14" t="e">
        <f>IF(OR(F249="",F249-VLOOKUP($A246,AWstandards,12,FALSE)&lt;0),0,INT(VLOOKUP($A246,AWstandards,11,FALSE)*(F249-VLOOKUP($A246,AWstandards,12,FALSE))^VLOOKUP($A246,AWstandards,13,FALSE)+0.5))</f>
        <v>#NAME?</v>
      </c>
      <c r="J249" s="22"/>
      <c r="K249" s="19">
        <f t="shared" si="125"/>
        <v>8</v>
      </c>
      <c r="L249" s="19">
        <f t="shared" si="125"/>
      </c>
      <c r="M249" s="19">
        <f t="shared" si="125"/>
      </c>
      <c r="N249" s="19">
        <f t="shared" si="125"/>
      </c>
      <c r="O249" s="19">
        <f t="shared" si="125"/>
      </c>
      <c r="P249" s="19">
        <f t="shared" si="125"/>
      </c>
      <c r="Q249" s="19">
        <f t="shared" si="125"/>
      </c>
      <c r="R249" s="19">
        <f t="shared" si="126"/>
      </c>
      <c r="S249" s="19"/>
      <c r="T249" s="14"/>
    </row>
    <row r="250" spans="1:20" ht="15">
      <c r="A250" s="20" t="s">
        <v>267</v>
      </c>
      <c r="B250" s="93" t="s">
        <v>21</v>
      </c>
      <c r="C250" s="21" t="str">
        <f t="shared" si="123"/>
        <v>Debbie Castle</v>
      </c>
      <c r="D250" s="21">
        <f t="shared" si="124"/>
        <v>0</v>
      </c>
      <c r="E250" s="21" t="str">
        <f t="shared" si="120"/>
        <v>Suffolk</v>
      </c>
      <c r="F250" s="129">
        <v>9.03</v>
      </c>
      <c r="G250" s="134">
        <f>Overallresults!$D$17</f>
        <v>6</v>
      </c>
      <c r="H250" s="14"/>
      <c r="I250" s="14"/>
      <c r="J250" s="22"/>
      <c r="K250" s="19">
        <f t="shared" si="125"/>
      </c>
      <c r="L250" s="19">
        <f t="shared" si="125"/>
      </c>
      <c r="M250" s="19">
        <f t="shared" si="125"/>
      </c>
      <c r="N250" s="19">
        <f t="shared" si="125"/>
      </c>
      <c r="O250" s="19">
        <f t="shared" si="125"/>
      </c>
      <c r="P250" s="19">
        <f t="shared" si="125"/>
        <v>6</v>
      </c>
      <c r="Q250" s="19">
        <f t="shared" si="125"/>
      </c>
      <c r="R250" s="19">
        <f t="shared" si="126"/>
      </c>
      <c r="S250" s="19"/>
      <c r="T250" s="14"/>
    </row>
    <row r="251" spans="1:20" ht="15">
      <c r="A251" s="20" t="s">
        <v>663</v>
      </c>
      <c r="B251" s="93" t="s">
        <v>22</v>
      </c>
      <c r="C251" s="21" t="str">
        <f t="shared" si="123"/>
        <v>Gemma Vickery</v>
      </c>
      <c r="D251" s="21">
        <f t="shared" si="124"/>
        <v>0</v>
      </c>
      <c r="E251" s="21" t="str">
        <f t="shared" si="120"/>
        <v>Norfolk</v>
      </c>
      <c r="F251" s="129">
        <v>8.22</v>
      </c>
      <c r="G251" s="134">
        <f>Overallresults!$D$18</f>
        <v>5</v>
      </c>
      <c r="H251" s="14"/>
      <c r="I251" s="14"/>
      <c r="J251" s="22"/>
      <c r="K251" s="19">
        <f t="shared" si="125"/>
      </c>
      <c r="L251" s="19">
        <f t="shared" si="125"/>
      </c>
      <c r="M251" s="19">
        <f t="shared" si="125"/>
      </c>
      <c r="N251" s="19">
        <f t="shared" si="125"/>
      </c>
      <c r="O251" s="19">
        <f t="shared" si="125"/>
        <v>5</v>
      </c>
      <c r="P251" s="19">
        <f t="shared" si="125"/>
      </c>
      <c r="Q251" s="19">
        <f t="shared" si="125"/>
      </c>
      <c r="R251" s="19">
        <f t="shared" si="126"/>
      </c>
      <c r="S251" s="19"/>
      <c r="T251" s="14"/>
    </row>
    <row r="252" spans="1:20" ht="15">
      <c r="A252" s="20"/>
      <c r="B252" s="93" t="s">
        <v>23</v>
      </c>
      <c r="C252" s="21">
        <f t="shared" si="123"/>
      </c>
      <c r="D252" s="21">
        <f t="shared" si="124"/>
      </c>
      <c r="E252" s="21">
        <f t="shared" si="120"/>
      </c>
      <c r="F252" s="129" t="s">
        <v>147</v>
      </c>
      <c r="G252" s="134">
        <f>Overallresults!$D$19</f>
        <v>4</v>
      </c>
      <c r="H252" s="14"/>
      <c r="I252" s="14"/>
      <c r="J252" s="22"/>
      <c r="K252" s="19">
        <f t="shared" si="125"/>
      </c>
      <c r="L252" s="19">
        <f t="shared" si="125"/>
      </c>
      <c r="M252" s="19">
        <f t="shared" si="125"/>
      </c>
      <c r="N252" s="19">
        <f t="shared" si="125"/>
      </c>
      <c r="O252" s="19">
        <f t="shared" si="125"/>
      </c>
      <c r="P252" s="19">
        <f t="shared" si="125"/>
      </c>
      <c r="Q252" s="19">
        <f t="shared" si="125"/>
      </c>
      <c r="R252" s="19">
        <f t="shared" si="126"/>
      </c>
      <c r="S252" s="19"/>
      <c r="T252" s="14"/>
    </row>
    <row r="253" spans="1:20" ht="15">
      <c r="A253" s="20"/>
      <c r="B253" s="93" t="s">
        <v>24</v>
      </c>
      <c r="C253" s="21">
        <f t="shared" si="123"/>
      </c>
      <c r="D253" s="21">
        <f t="shared" si="124"/>
      </c>
      <c r="E253" s="21">
        <f t="shared" si="120"/>
      </c>
      <c r="F253" s="129" t="s">
        <v>147</v>
      </c>
      <c r="G253" s="134">
        <f>Overallresults!$D$20</f>
        <v>0</v>
      </c>
      <c r="H253" s="14"/>
      <c r="I253" s="14"/>
      <c r="J253" s="22"/>
      <c r="K253" s="19">
        <f t="shared" si="125"/>
      </c>
      <c r="L253" s="19">
        <f t="shared" si="125"/>
      </c>
      <c r="M253" s="19">
        <f t="shared" si="125"/>
      </c>
      <c r="N253" s="19">
        <f t="shared" si="125"/>
      </c>
      <c r="O253" s="19">
        <f t="shared" si="125"/>
      </c>
      <c r="P253" s="19">
        <f t="shared" si="125"/>
      </c>
      <c r="Q253" s="19">
        <f t="shared" si="125"/>
      </c>
      <c r="R253" s="19">
        <f t="shared" si="126"/>
      </c>
      <c r="S253" s="19"/>
      <c r="T253" s="14"/>
    </row>
    <row r="254" spans="1:20" ht="15">
      <c r="A254" s="20"/>
      <c r="B254" s="93" t="s">
        <v>25</v>
      </c>
      <c r="C254" s="21">
        <f t="shared" si="123"/>
      </c>
      <c r="D254" s="21">
        <f t="shared" si="124"/>
      </c>
      <c r="E254" s="21">
        <f t="shared" si="120"/>
      </c>
      <c r="F254" s="129" t="s">
        <v>147</v>
      </c>
      <c r="G254" s="134">
        <f>Overallresults!$D$21</f>
        <v>0</v>
      </c>
      <c r="H254" s="14"/>
      <c r="I254" s="14" t="e">
        <f>IF(OR(F254="",F254-VLOOKUP($A246,AWstandards,12,FALSE)&lt;0),0,INT(VLOOKUP($A246,AWstandards,11,FALSE)*(F254-VLOOKUP($A246,AWstandards,12,FALSE))^VLOOKUP($A246,AWstandards,13,FALSE)+0.5))</f>
        <v>#VALUE!</v>
      </c>
      <c r="J254" s="22"/>
      <c r="K254" s="19">
        <f t="shared" si="125"/>
      </c>
      <c r="L254" s="19">
        <f t="shared" si="125"/>
      </c>
      <c r="M254" s="19">
        <f t="shared" si="125"/>
      </c>
      <c r="N254" s="19">
        <f t="shared" si="125"/>
      </c>
      <c r="O254" s="19">
        <f t="shared" si="125"/>
      </c>
      <c r="P254" s="19">
        <f t="shared" si="125"/>
      </c>
      <c r="Q254" s="19">
        <f t="shared" si="125"/>
      </c>
      <c r="R254" s="19">
        <f t="shared" si="126"/>
      </c>
      <c r="S254" s="19">
        <f>SUM(Decsheets!$V$5:$V$12)-(SUM(K247:Q254))</f>
        <v>4</v>
      </c>
      <c r="T254" s="14"/>
    </row>
    <row r="255" spans="1:20" ht="15">
      <c r="A255" s="28" t="s">
        <v>12</v>
      </c>
      <c r="B255" s="92"/>
      <c r="C255" s="23" t="s">
        <v>111</v>
      </c>
      <c r="D255" s="23"/>
      <c r="E255" s="26"/>
      <c r="F255" s="136" t="s">
        <v>147</v>
      </c>
      <c r="G255" s="131"/>
      <c r="H255" s="14"/>
      <c r="I255" s="14"/>
      <c r="J255" s="14"/>
      <c r="K255" s="19"/>
      <c r="L255" s="19"/>
      <c r="M255" s="19"/>
      <c r="N255" s="19"/>
      <c r="O255" s="19"/>
      <c r="P255" s="19"/>
      <c r="Q255" s="19"/>
      <c r="R255" s="19"/>
      <c r="S255" s="19"/>
      <c r="T255" s="14" t="s">
        <v>60</v>
      </c>
    </row>
    <row r="256" spans="1:20" ht="15">
      <c r="A256" s="20" t="s">
        <v>659</v>
      </c>
      <c r="B256" s="93">
        <v>1</v>
      </c>
      <c r="C256" s="21" t="str">
        <f aca="true" t="shared" si="127" ref="C256:C263">IF(A256="","",VLOOKUP($A$255,IF(LEN(A256)=2,SWB,SWA),VLOOKUP(LEFT(A256,1),club,6,FALSE),FALSE))</f>
        <v>Victoria Oshunremi</v>
      </c>
      <c r="D256" s="21">
        <f aca="true" t="shared" si="128" ref="D256:D263">IF(A256="","",VLOOKUP($A$255,IF(LEN(A256)=2,SWB,SWA),VLOOKUP(LEFT(A256,1),club,7,FALSE),FALSE))</f>
        <v>0</v>
      </c>
      <c r="E256" s="21" t="str">
        <f t="shared" si="120"/>
        <v>Essex</v>
      </c>
      <c r="F256" s="129">
        <v>9.81</v>
      </c>
      <c r="G256" s="134">
        <f>Overallresults!$E$14</f>
        <v>8</v>
      </c>
      <c r="H256" s="14"/>
      <c r="I256" s="14" t="e">
        <f>IF(OR(F256="",F256-VLOOKUP($A255,AWstandards,12,FALSE)&lt;0),0,INT(VLOOKUP($A255,AWstandards,11,FALSE)*(F256-VLOOKUP($A255,AWstandards,12,FALSE))^VLOOKUP($A255,AWstandards,13,FALSE)+0.5))</f>
        <v>#NAME?</v>
      </c>
      <c r="J256" s="22"/>
      <c r="K256" s="19">
        <f aca="true" t="shared" si="129" ref="K256:Q263">IF($A256="","",IF(LEFT($A256,1)=K$12,$G256,""))</f>
      </c>
      <c r="L256" s="19">
        <f t="shared" si="129"/>
      </c>
      <c r="M256" s="19">
        <f t="shared" si="129"/>
      </c>
      <c r="N256" s="19">
        <f t="shared" si="129"/>
        <v>8</v>
      </c>
      <c r="O256" s="19">
        <f t="shared" si="129"/>
      </c>
      <c r="P256" s="19">
        <f t="shared" si="129"/>
      </c>
      <c r="Q256" s="19">
        <f t="shared" si="129"/>
      </c>
      <c r="R256" s="19">
        <f aca="true" t="shared" si="130" ref="R256:R263">IF($A256="","",IF(LEFT($A256,1)=R$11,$G256,""))</f>
      </c>
      <c r="S256" s="19"/>
      <c r="T256" s="14"/>
    </row>
    <row r="257" spans="1:20" ht="15">
      <c r="A257" s="20" t="s">
        <v>661</v>
      </c>
      <c r="B257" s="93">
        <v>2</v>
      </c>
      <c r="C257" s="21" t="str">
        <f t="shared" si="127"/>
        <v>Sarah McGrath</v>
      </c>
      <c r="D257" s="21">
        <f t="shared" si="128"/>
        <v>0</v>
      </c>
      <c r="E257" s="21" t="str">
        <f t="shared" si="120"/>
        <v>Cambridgeshire</v>
      </c>
      <c r="F257" s="129">
        <v>9.27</v>
      </c>
      <c r="G257" s="134">
        <f>Overallresults!$E$15</f>
        <v>6</v>
      </c>
      <c r="H257" s="14"/>
      <c r="I257" s="14" t="e">
        <f>IF(OR(F257="",F257-VLOOKUP($A255,AWstandards,12,FALSE)&lt;0),0,INT(VLOOKUP($A255,AWstandards,11,FALSE)*(F257-VLOOKUP($A255,AWstandards,12,FALSE))^VLOOKUP($A255,AWstandards,13,FALSE)+0.5))</f>
        <v>#NAME?</v>
      </c>
      <c r="J257" s="22"/>
      <c r="K257" s="19">
        <f t="shared" si="129"/>
      </c>
      <c r="L257" s="19">
        <f t="shared" si="129"/>
        <v>6</v>
      </c>
      <c r="M257" s="19">
        <f t="shared" si="129"/>
      </c>
      <c r="N257" s="19">
        <f t="shared" si="129"/>
      </c>
      <c r="O257" s="19">
        <f t="shared" si="129"/>
      </c>
      <c r="P257" s="19">
        <f t="shared" si="129"/>
      </c>
      <c r="Q257" s="19">
        <f t="shared" si="129"/>
      </c>
      <c r="R257" s="19">
        <f t="shared" si="130"/>
      </c>
      <c r="S257" s="19"/>
      <c r="T257" s="14"/>
    </row>
    <row r="258" spans="1:20" ht="15">
      <c r="A258" s="20" t="s">
        <v>664</v>
      </c>
      <c r="B258" s="93">
        <v>3</v>
      </c>
      <c r="C258" s="21" t="str">
        <f t="shared" si="127"/>
        <v>Sarah Ridley</v>
      </c>
      <c r="D258" s="21">
        <f t="shared" si="128"/>
        <v>0</v>
      </c>
      <c r="E258" s="21" t="str">
        <f t="shared" si="120"/>
        <v>Bedfordshire</v>
      </c>
      <c r="F258" s="129">
        <v>9.01</v>
      </c>
      <c r="G258" s="134">
        <f>Overallresults!$E$16</f>
        <v>4</v>
      </c>
      <c r="H258" s="14"/>
      <c r="I258" s="14" t="e">
        <f>IF(OR(F258="",F258-VLOOKUP($A255,AWstandards,12,FALSE)&lt;0),0,INT(VLOOKUP($A255,AWstandards,11,FALSE)*(F258-VLOOKUP($A255,AWstandards,12,FALSE))^VLOOKUP($A255,AWstandards,13,FALSE)+0.5))</f>
        <v>#NAME?</v>
      </c>
      <c r="J258" s="22"/>
      <c r="K258" s="19">
        <f t="shared" si="129"/>
        <v>4</v>
      </c>
      <c r="L258" s="19">
        <f t="shared" si="129"/>
      </c>
      <c r="M258" s="19">
        <f t="shared" si="129"/>
      </c>
      <c r="N258" s="19">
        <f t="shared" si="129"/>
      </c>
      <c r="O258" s="19">
        <f t="shared" si="129"/>
      </c>
      <c r="P258" s="19">
        <f t="shared" si="129"/>
      </c>
      <c r="Q258" s="19">
        <f t="shared" si="129"/>
      </c>
      <c r="R258" s="19">
        <f t="shared" si="130"/>
      </c>
      <c r="S258" s="19"/>
      <c r="T258" s="14"/>
    </row>
    <row r="259" spans="1:20" ht="15">
      <c r="A259" s="20" t="s">
        <v>269</v>
      </c>
      <c r="B259" s="93" t="s">
        <v>21</v>
      </c>
      <c r="C259" s="21" t="str">
        <f t="shared" si="127"/>
        <v>Steph Pain</v>
      </c>
      <c r="D259" s="21">
        <f t="shared" si="128"/>
        <v>0</v>
      </c>
      <c r="E259" s="21" t="str">
        <f t="shared" si="120"/>
        <v>Norfolk</v>
      </c>
      <c r="F259" s="129">
        <v>8</v>
      </c>
      <c r="G259" s="134">
        <f>Overallresults!$E$17</f>
        <v>3</v>
      </c>
      <c r="H259" s="14"/>
      <c r="I259" s="14"/>
      <c r="J259" s="22"/>
      <c r="K259" s="19">
        <f t="shared" si="129"/>
      </c>
      <c r="L259" s="19">
        <f t="shared" si="129"/>
      </c>
      <c r="M259" s="19">
        <f t="shared" si="129"/>
      </c>
      <c r="N259" s="19">
        <f t="shared" si="129"/>
      </c>
      <c r="O259" s="19">
        <f t="shared" si="129"/>
        <v>3</v>
      </c>
      <c r="P259" s="19">
        <f t="shared" si="129"/>
      </c>
      <c r="Q259" s="19">
        <f t="shared" si="129"/>
      </c>
      <c r="R259" s="19">
        <f t="shared" si="130"/>
      </c>
      <c r="S259" s="19"/>
      <c r="T259" s="14"/>
    </row>
    <row r="260" spans="1:20" ht="15">
      <c r="A260" s="20" t="s">
        <v>662</v>
      </c>
      <c r="B260" s="93" t="s">
        <v>22</v>
      </c>
      <c r="C260" s="21" t="str">
        <f t="shared" si="127"/>
        <v>Keeley Whitlock</v>
      </c>
      <c r="D260" s="21">
        <f t="shared" si="128"/>
        <v>0</v>
      </c>
      <c r="E260" s="21" t="str">
        <f t="shared" si="120"/>
        <v>Suffolk</v>
      </c>
      <c r="F260" s="129">
        <v>6.58</v>
      </c>
      <c r="G260" s="134">
        <f>Overallresults!$E$18</f>
        <v>2</v>
      </c>
      <c r="H260" s="14"/>
      <c r="I260" s="14"/>
      <c r="J260" s="22"/>
      <c r="K260" s="19">
        <f t="shared" si="129"/>
      </c>
      <c r="L260" s="19">
        <f t="shared" si="129"/>
      </c>
      <c r="M260" s="19">
        <f t="shared" si="129"/>
      </c>
      <c r="N260" s="19">
        <f t="shared" si="129"/>
      </c>
      <c r="O260" s="19">
        <f t="shared" si="129"/>
      </c>
      <c r="P260" s="19">
        <f t="shared" si="129"/>
        <v>2</v>
      </c>
      <c r="Q260" s="19">
        <f t="shared" si="129"/>
      </c>
      <c r="R260" s="19">
        <f t="shared" si="130"/>
      </c>
      <c r="S260" s="19"/>
      <c r="T260" s="14"/>
    </row>
    <row r="261" spans="1:20" ht="15">
      <c r="A261" s="20"/>
      <c r="B261" s="93" t="s">
        <v>23</v>
      </c>
      <c r="C261" s="21">
        <f t="shared" si="127"/>
      </c>
      <c r="D261" s="21">
        <f t="shared" si="128"/>
      </c>
      <c r="E261" s="21">
        <f t="shared" si="120"/>
      </c>
      <c r="F261" s="129" t="s">
        <v>147</v>
      </c>
      <c r="G261" s="134">
        <f>Overallresults!$E$19</f>
        <v>1</v>
      </c>
      <c r="H261" s="14"/>
      <c r="I261" s="14"/>
      <c r="J261" s="22"/>
      <c r="K261" s="19">
        <f t="shared" si="129"/>
      </c>
      <c r="L261" s="19">
        <f t="shared" si="129"/>
      </c>
      <c r="M261" s="19">
        <f t="shared" si="129"/>
      </c>
      <c r="N261" s="19">
        <f t="shared" si="129"/>
      </c>
      <c r="O261" s="19">
        <f t="shared" si="129"/>
      </c>
      <c r="P261" s="19">
        <f t="shared" si="129"/>
      </c>
      <c r="Q261" s="19">
        <f t="shared" si="129"/>
      </c>
      <c r="R261" s="19">
        <f t="shared" si="130"/>
      </c>
      <c r="S261" s="19"/>
      <c r="T261" s="14"/>
    </row>
    <row r="262" spans="1:20" ht="15">
      <c r="A262" s="20"/>
      <c r="B262" s="93" t="s">
        <v>24</v>
      </c>
      <c r="C262" s="21">
        <f t="shared" si="127"/>
      </c>
      <c r="D262" s="21">
        <f t="shared" si="128"/>
      </c>
      <c r="E262" s="21">
        <f t="shared" si="120"/>
      </c>
      <c r="F262" s="129" t="s">
        <v>147</v>
      </c>
      <c r="G262" s="134">
        <f>Overallresults!$E$20</f>
        <v>0</v>
      </c>
      <c r="H262" s="14"/>
      <c r="I262" s="14"/>
      <c r="J262" s="22"/>
      <c r="K262" s="19">
        <f t="shared" si="129"/>
      </c>
      <c r="L262" s="19">
        <f t="shared" si="129"/>
      </c>
      <c r="M262" s="19">
        <f t="shared" si="129"/>
      </c>
      <c r="N262" s="19">
        <f t="shared" si="129"/>
      </c>
      <c r="O262" s="19">
        <f t="shared" si="129"/>
      </c>
      <c r="P262" s="19">
        <f t="shared" si="129"/>
      </c>
      <c r="Q262" s="19">
        <f t="shared" si="129"/>
      </c>
      <c r="R262" s="19">
        <f t="shared" si="130"/>
      </c>
      <c r="S262" s="19"/>
      <c r="T262" s="14"/>
    </row>
    <row r="263" spans="1:20" ht="15">
      <c r="A263" s="20"/>
      <c r="B263" s="93" t="s">
        <v>25</v>
      </c>
      <c r="C263" s="21">
        <f t="shared" si="127"/>
      </c>
      <c r="D263" s="21">
        <f t="shared" si="128"/>
      </c>
      <c r="E263" s="21">
        <f t="shared" si="120"/>
      </c>
      <c r="F263" s="129" t="s">
        <v>147</v>
      </c>
      <c r="G263" s="134">
        <f>Overallresults!$E$21</f>
        <v>0</v>
      </c>
      <c r="H263" s="14"/>
      <c r="I263" s="14" t="e">
        <f>IF(OR(F263="",F263-VLOOKUP($A255,AWstandards,12,FALSE)&lt;0),0,INT(VLOOKUP($A255,AWstandards,11,FALSE)*(F263-VLOOKUP($A255,AWstandards,12,FALSE))^VLOOKUP($A255,AWstandards,13,FALSE)+0.5))</f>
        <v>#VALUE!</v>
      </c>
      <c r="J263" s="22"/>
      <c r="K263" s="19">
        <f t="shared" si="129"/>
      </c>
      <c r="L263" s="19">
        <f t="shared" si="129"/>
      </c>
      <c r="M263" s="19">
        <f t="shared" si="129"/>
      </c>
      <c r="N263" s="19">
        <f t="shared" si="129"/>
      </c>
      <c r="O263" s="19">
        <f t="shared" si="129"/>
      </c>
      <c r="P263" s="19">
        <f t="shared" si="129"/>
      </c>
      <c r="Q263" s="19">
        <f t="shared" si="129"/>
      </c>
      <c r="R263" s="19">
        <f t="shared" si="130"/>
      </c>
      <c r="S263" s="19">
        <f>SUM(Decsheets!$W$5:$W$12)-(SUM(K256:Q263))</f>
        <v>1</v>
      </c>
      <c r="T263" s="14"/>
    </row>
    <row r="264" spans="1:20" ht="15">
      <c r="A264" s="28" t="s">
        <v>13</v>
      </c>
      <c r="B264" s="92"/>
      <c r="C264" s="23" t="s">
        <v>112</v>
      </c>
      <c r="D264" s="23"/>
      <c r="E264" s="26"/>
      <c r="F264" s="136" t="s">
        <v>147</v>
      </c>
      <c r="G264" s="131"/>
      <c r="H264" s="14"/>
      <c r="I264" s="14"/>
      <c r="J264" s="14"/>
      <c r="K264" s="19"/>
      <c r="L264" s="19"/>
      <c r="M264" s="19"/>
      <c r="N264" s="19"/>
      <c r="O264" s="19"/>
      <c r="P264" s="19"/>
      <c r="Q264" s="19"/>
      <c r="R264" s="19"/>
      <c r="S264" s="19"/>
      <c r="T264" s="14" t="s">
        <v>62</v>
      </c>
    </row>
    <row r="265" spans="1:20" ht="15">
      <c r="A265" s="20" t="s">
        <v>155</v>
      </c>
      <c r="B265" s="93">
        <v>1</v>
      </c>
      <c r="C265" s="21" t="str">
        <f aca="true" t="shared" si="131" ref="C265:C272">IF(A265="","",VLOOKUP($A$264,IF(LEN(A265)=2,SWB,SWA),VLOOKUP(LEFT(A265,1),club,6,FALSE),FALSE))</f>
        <v>Grace Jenkins</v>
      </c>
      <c r="D265" s="21">
        <f aca="true" t="shared" si="132" ref="D265:D272">IF(A265="","",VLOOKUP($A$264,IF(LEN(A265)=2,SWB,SWA),VLOOKUP(LEFT(A265,1),club,7,FALSE),FALSE))</f>
        <v>0</v>
      </c>
      <c r="E265" s="21" t="str">
        <f t="shared" si="120"/>
        <v>Essex</v>
      </c>
      <c r="F265" s="129">
        <v>40.31</v>
      </c>
      <c r="G265" s="134">
        <f>Overallresults!$D$14</f>
        <v>12</v>
      </c>
      <c r="H265" s="14"/>
      <c r="I265" s="14" t="e">
        <f>IF(OR(F265="",F265-VLOOKUP($A264,AWstandards,12,FALSE)&lt;0),0,INT(VLOOKUP($A264,AWstandards,11,FALSE)*(F265-VLOOKUP($A264,AWstandards,12,FALSE))^VLOOKUP($A264,AWstandards,13,FALSE)+0.5))</f>
        <v>#NAME?</v>
      </c>
      <c r="J265" s="22"/>
      <c r="K265" s="19">
        <f aca="true" t="shared" si="133" ref="K265:Q272">IF($A265="","",IF(LEFT($A265,1)=K$12,$G265,""))</f>
      </c>
      <c r="L265" s="19">
        <f t="shared" si="133"/>
      </c>
      <c r="M265" s="19">
        <f t="shared" si="133"/>
      </c>
      <c r="N265" s="19">
        <f t="shared" si="133"/>
        <v>12</v>
      </c>
      <c r="O265" s="19">
        <f t="shared" si="133"/>
      </c>
      <c r="P265" s="19">
        <f t="shared" si="133"/>
      </c>
      <c r="Q265" s="19">
        <f t="shared" si="133"/>
      </c>
      <c r="R265" s="19">
        <f aca="true" t="shared" si="134" ref="R265:R272">IF($A265="","",IF(LEFT($A265,1)=R$11,$G265,""))</f>
      </c>
      <c r="S265" s="19"/>
      <c r="T265" s="14"/>
    </row>
    <row r="266" spans="1:20" ht="15">
      <c r="A266" s="20" t="s">
        <v>270</v>
      </c>
      <c r="B266" s="93">
        <v>2</v>
      </c>
      <c r="C266" s="21" t="str">
        <f t="shared" si="131"/>
        <v>Tiai Tunstall</v>
      </c>
      <c r="D266" s="21">
        <f t="shared" si="132"/>
        <v>0</v>
      </c>
      <c r="E266" s="21" t="str">
        <f t="shared" si="120"/>
        <v>Hertfordshire</v>
      </c>
      <c r="F266" s="129">
        <v>37.09</v>
      </c>
      <c r="G266" s="134">
        <f>Overallresults!$D$15</f>
        <v>10</v>
      </c>
      <c r="H266" s="14"/>
      <c r="I266" s="14" t="e">
        <f>IF(OR(F266="",F266-VLOOKUP($A264,AWstandards,12,FALSE)&lt;0),0,INT(VLOOKUP($A264,AWstandards,11,FALSE)*(F266-VLOOKUP($A264,AWstandards,12,FALSE))^VLOOKUP($A264,AWstandards,13,FALSE)+0.5))</f>
        <v>#NAME?</v>
      </c>
      <c r="J266" s="22"/>
      <c r="K266" s="19">
        <f t="shared" si="133"/>
      </c>
      <c r="L266" s="19">
        <f t="shared" si="133"/>
      </c>
      <c r="M266" s="19">
        <f t="shared" si="133"/>
        <v>10</v>
      </c>
      <c r="N266" s="19">
        <f t="shared" si="133"/>
      </c>
      <c r="O266" s="19">
        <f t="shared" si="133"/>
      </c>
      <c r="P266" s="19">
        <f t="shared" si="133"/>
      </c>
      <c r="Q266" s="19">
        <f t="shared" si="133"/>
      </c>
      <c r="R266" s="19">
        <f t="shared" si="134"/>
      </c>
      <c r="S266" s="19"/>
      <c r="T266" s="14"/>
    </row>
    <row r="267" spans="1:20" ht="15">
      <c r="A267" s="20" t="s">
        <v>214</v>
      </c>
      <c r="B267" s="93">
        <v>3</v>
      </c>
      <c r="C267" s="21" t="str">
        <f t="shared" si="131"/>
        <v>Andrea Jenkins</v>
      </c>
      <c r="D267" s="21">
        <f t="shared" si="132"/>
        <v>0</v>
      </c>
      <c r="E267" s="21" t="str">
        <f t="shared" si="120"/>
        <v>Bedfordshire</v>
      </c>
      <c r="F267" s="129">
        <v>36.28</v>
      </c>
      <c r="G267" s="134">
        <f>Overallresults!$D$16</f>
        <v>8</v>
      </c>
      <c r="H267" s="14"/>
      <c r="I267" s="14" t="e">
        <f>IF(OR(F267="",F267-VLOOKUP($A264,AWstandards,12,FALSE)&lt;0),0,INT(VLOOKUP($A264,AWstandards,11,FALSE)*(F267-VLOOKUP($A264,AWstandards,12,FALSE))^VLOOKUP($A264,AWstandards,13,FALSE)+0.5))</f>
        <v>#NAME?</v>
      </c>
      <c r="J267" s="22"/>
      <c r="K267" s="19">
        <f t="shared" si="133"/>
        <v>8</v>
      </c>
      <c r="L267" s="19">
        <f t="shared" si="133"/>
      </c>
      <c r="M267" s="19">
        <f t="shared" si="133"/>
      </c>
      <c r="N267" s="19">
        <f t="shared" si="133"/>
      </c>
      <c r="O267" s="19">
        <f t="shared" si="133"/>
      </c>
      <c r="P267" s="19">
        <f t="shared" si="133"/>
      </c>
      <c r="Q267" s="19">
        <f t="shared" si="133"/>
      </c>
      <c r="R267" s="19">
        <f t="shared" si="134"/>
      </c>
      <c r="S267" s="19"/>
      <c r="T267" s="14"/>
    </row>
    <row r="268" spans="1:20" ht="15">
      <c r="A268" s="20" t="s">
        <v>267</v>
      </c>
      <c r="B268" s="93" t="s">
        <v>21</v>
      </c>
      <c r="C268" s="21" t="str">
        <f t="shared" si="131"/>
        <v>Georgina Howe</v>
      </c>
      <c r="D268" s="21">
        <f t="shared" si="132"/>
        <v>0</v>
      </c>
      <c r="E268" s="21" t="str">
        <f t="shared" si="120"/>
        <v>Suffolk</v>
      </c>
      <c r="F268" s="129">
        <v>33.85</v>
      </c>
      <c r="G268" s="134">
        <f>Overallresults!$D$17</f>
        <v>6</v>
      </c>
      <c r="H268" s="14"/>
      <c r="I268" s="14"/>
      <c r="J268" s="22"/>
      <c r="K268" s="19">
        <f t="shared" si="133"/>
      </c>
      <c r="L268" s="19">
        <f t="shared" si="133"/>
      </c>
      <c r="M268" s="19">
        <f t="shared" si="133"/>
      </c>
      <c r="N268" s="19">
        <f t="shared" si="133"/>
      </c>
      <c r="O268" s="19">
        <f t="shared" si="133"/>
      </c>
      <c r="P268" s="19">
        <f t="shared" si="133"/>
        <v>6</v>
      </c>
      <c r="Q268" s="19">
        <f t="shared" si="133"/>
      </c>
      <c r="R268" s="19">
        <f t="shared" si="134"/>
      </c>
      <c r="S268" s="19"/>
      <c r="T268" s="14"/>
    </row>
    <row r="269" spans="1:20" ht="15">
      <c r="A269" s="20" t="s">
        <v>157</v>
      </c>
      <c r="B269" s="93" t="s">
        <v>22</v>
      </c>
      <c r="C269" s="21" t="str">
        <f t="shared" si="131"/>
        <v>Anne Moindrot</v>
      </c>
      <c r="D269" s="21">
        <f t="shared" si="132"/>
        <v>0</v>
      </c>
      <c r="E269" s="21" t="str">
        <f t="shared" si="120"/>
        <v>Cambridgeshire</v>
      </c>
      <c r="F269" s="129">
        <v>29.78</v>
      </c>
      <c r="G269" s="134">
        <f>Overallresults!$D$18</f>
        <v>5</v>
      </c>
      <c r="H269" s="14"/>
      <c r="I269" s="14"/>
      <c r="J269" s="22"/>
      <c r="K269" s="19">
        <f t="shared" si="133"/>
      </c>
      <c r="L269" s="19">
        <f t="shared" si="133"/>
        <v>5</v>
      </c>
      <c r="M269" s="19">
        <f t="shared" si="133"/>
      </c>
      <c r="N269" s="19">
        <f t="shared" si="133"/>
      </c>
      <c r="O269" s="19">
        <f t="shared" si="133"/>
      </c>
      <c r="P269" s="19">
        <f t="shared" si="133"/>
      </c>
      <c r="Q269" s="19">
        <f t="shared" si="133"/>
      </c>
      <c r="R269" s="19">
        <f t="shared" si="134"/>
      </c>
      <c r="S269" s="19"/>
      <c r="T269" s="14"/>
    </row>
    <row r="270" spans="1:20" ht="15">
      <c r="A270" s="20" t="s">
        <v>663</v>
      </c>
      <c r="B270" s="93" t="s">
        <v>23</v>
      </c>
      <c r="C270" s="21" t="str">
        <f t="shared" si="131"/>
        <v>Gemma Vickery</v>
      </c>
      <c r="D270" s="21">
        <f t="shared" si="132"/>
        <v>0</v>
      </c>
      <c r="E270" s="21" t="str">
        <f t="shared" si="120"/>
        <v>Norfolk</v>
      </c>
      <c r="F270" s="129">
        <v>26.39</v>
      </c>
      <c r="G270" s="134">
        <f>Overallresults!$D$19</f>
        <v>4</v>
      </c>
      <c r="H270" s="14"/>
      <c r="I270" s="14"/>
      <c r="J270" s="22"/>
      <c r="K270" s="19">
        <f t="shared" si="133"/>
      </c>
      <c r="L270" s="19">
        <f t="shared" si="133"/>
      </c>
      <c r="M270" s="19">
        <f t="shared" si="133"/>
      </c>
      <c r="N270" s="19">
        <f t="shared" si="133"/>
      </c>
      <c r="O270" s="19">
        <f t="shared" si="133"/>
        <v>4</v>
      </c>
      <c r="P270" s="19">
        <f t="shared" si="133"/>
      </c>
      <c r="Q270" s="19">
        <f t="shared" si="133"/>
      </c>
      <c r="R270" s="19">
        <f t="shared" si="134"/>
      </c>
      <c r="S270" s="19"/>
      <c r="T270" s="14"/>
    </row>
    <row r="271" spans="1:20" ht="15">
      <c r="A271" s="20"/>
      <c r="B271" s="93" t="s">
        <v>24</v>
      </c>
      <c r="C271" s="21">
        <f t="shared" si="131"/>
      </c>
      <c r="D271" s="21">
        <f t="shared" si="132"/>
      </c>
      <c r="E271" s="21">
        <f t="shared" si="120"/>
      </c>
      <c r="F271" s="129" t="s">
        <v>147</v>
      </c>
      <c r="G271" s="134">
        <f>Overallresults!$D$20</f>
        <v>0</v>
      </c>
      <c r="H271" s="14"/>
      <c r="I271" s="14"/>
      <c r="J271" s="22"/>
      <c r="K271" s="19">
        <f t="shared" si="133"/>
      </c>
      <c r="L271" s="19">
        <f t="shared" si="133"/>
      </c>
      <c r="M271" s="19">
        <f t="shared" si="133"/>
      </c>
      <c r="N271" s="19">
        <f t="shared" si="133"/>
      </c>
      <c r="O271" s="19">
        <f t="shared" si="133"/>
      </c>
      <c r="P271" s="19">
        <f t="shared" si="133"/>
      </c>
      <c r="Q271" s="19">
        <f t="shared" si="133"/>
      </c>
      <c r="R271" s="19">
        <f t="shared" si="134"/>
      </c>
      <c r="S271" s="19"/>
      <c r="T271" s="14"/>
    </row>
    <row r="272" spans="1:20" ht="15">
      <c r="A272" s="20"/>
      <c r="B272" s="93" t="s">
        <v>25</v>
      </c>
      <c r="C272" s="21">
        <f t="shared" si="131"/>
      </c>
      <c r="D272" s="21">
        <f t="shared" si="132"/>
      </c>
      <c r="E272" s="21">
        <f t="shared" si="120"/>
      </c>
      <c r="F272" s="129" t="s">
        <v>147</v>
      </c>
      <c r="G272" s="134">
        <f>Overallresults!$D$21</f>
        <v>0</v>
      </c>
      <c r="H272" s="14"/>
      <c r="I272" s="14" t="e">
        <f>IF(OR(F272="",F272-VLOOKUP($A264,AWstandards,12,FALSE)&lt;0),0,INT(VLOOKUP($A264,AWstandards,11,FALSE)*(F272-VLOOKUP($A264,AWstandards,12,FALSE))^VLOOKUP($A264,AWstandards,13,FALSE)+0.5))</f>
        <v>#VALUE!</v>
      </c>
      <c r="J272" s="22"/>
      <c r="K272" s="19">
        <f t="shared" si="133"/>
      </c>
      <c r="L272" s="19">
        <f t="shared" si="133"/>
      </c>
      <c r="M272" s="19">
        <f t="shared" si="133"/>
      </c>
      <c r="N272" s="19">
        <f t="shared" si="133"/>
      </c>
      <c r="O272" s="19">
        <f t="shared" si="133"/>
      </c>
      <c r="P272" s="19">
        <f t="shared" si="133"/>
      </c>
      <c r="Q272" s="19">
        <f t="shared" si="133"/>
      </c>
      <c r="R272" s="19">
        <f t="shared" si="134"/>
      </c>
      <c r="S272" s="19">
        <f>SUM(Decsheets!$V$5:$V$12)-(SUM(K265:Q272))</f>
        <v>0</v>
      </c>
      <c r="T272" s="14"/>
    </row>
    <row r="273" spans="1:20" ht="15">
      <c r="A273" s="28" t="s">
        <v>13</v>
      </c>
      <c r="B273" s="92"/>
      <c r="C273" s="23" t="s">
        <v>113</v>
      </c>
      <c r="D273" s="23"/>
      <c r="E273" s="26"/>
      <c r="F273" s="136" t="s">
        <v>147</v>
      </c>
      <c r="G273" s="131"/>
      <c r="H273" s="14"/>
      <c r="I273" s="14"/>
      <c r="J273" s="14"/>
      <c r="K273" s="19"/>
      <c r="L273" s="19"/>
      <c r="M273" s="19"/>
      <c r="N273" s="19"/>
      <c r="O273" s="19"/>
      <c r="P273" s="19"/>
      <c r="Q273" s="19"/>
      <c r="R273" s="19"/>
      <c r="S273" s="19"/>
      <c r="T273" s="14" t="s">
        <v>64</v>
      </c>
    </row>
    <row r="274" spans="1:20" ht="15">
      <c r="A274" s="20" t="s">
        <v>662</v>
      </c>
      <c r="B274" s="93">
        <v>1</v>
      </c>
      <c r="C274" s="21" t="str">
        <f aca="true" t="shared" si="135" ref="C274:C281">IF(A274="","",VLOOKUP($A$273,IF(LEN(A274)=2,SWB,SWA),VLOOKUP(LEFT(A274,1),club,6,FALSE),FALSE))</f>
        <v>Debbie Castle</v>
      </c>
      <c r="D274" s="21">
        <f aca="true" t="shared" si="136" ref="D274:D281">IF(A274="","",VLOOKUP($A$273,IF(LEN(A274)=2,SWB,SWA),VLOOKUP(LEFT(A274,1),club,7,FALSE),FALSE))</f>
        <v>0</v>
      </c>
      <c r="E274" s="21" t="str">
        <f t="shared" si="120"/>
        <v>Suffolk</v>
      </c>
      <c r="F274" s="129">
        <v>30.28</v>
      </c>
      <c r="G274" s="134">
        <f>Overallresults!$E$14</f>
        <v>8</v>
      </c>
      <c r="H274" s="14"/>
      <c r="I274" s="14" t="e">
        <f>IF(OR(F274="",F274-VLOOKUP($A273,AWstandards,12,FALSE)&lt;0),0,INT(VLOOKUP($A273,AWstandards,11,FALSE)*(F274-VLOOKUP($A273,AWstandards,12,FALSE))^VLOOKUP($A273,AWstandards,13,FALSE)+0.5))</f>
        <v>#NAME?</v>
      </c>
      <c r="J274" s="22"/>
      <c r="K274" s="19">
        <f aca="true" t="shared" si="137" ref="K274:Q281">IF($A274="","",IF(LEFT($A274,1)=K$12,$G274,""))</f>
      </c>
      <c r="L274" s="19">
        <f t="shared" si="137"/>
      </c>
      <c r="M274" s="19">
        <f t="shared" si="137"/>
      </c>
      <c r="N274" s="19">
        <f t="shared" si="137"/>
      </c>
      <c r="O274" s="19">
        <f t="shared" si="137"/>
      </c>
      <c r="P274" s="19">
        <f t="shared" si="137"/>
        <v>8</v>
      </c>
      <c r="Q274" s="19">
        <f t="shared" si="137"/>
      </c>
      <c r="R274" s="19">
        <f aca="true" t="shared" si="138" ref="R274:R281">IF($A274="","",IF(LEFT($A274,1)=R$11,$G274,""))</f>
      </c>
      <c r="S274" s="19"/>
      <c r="T274" s="14"/>
    </row>
    <row r="275" spans="1:20" ht="15">
      <c r="A275" s="20" t="s">
        <v>661</v>
      </c>
      <c r="B275" s="93">
        <v>2</v>
      </c>
      <c r="C275" s="21" t="str">
        <f t="shared" si="135"/>
        <v>Lydia Church</v>
      </c>
      <c r="D275" s="21">
        <f t="shared" si="136"/>
        <v>0</v>
      </c>
      <c r="E275" s="21" t="str">
        <f t="shared" si="120"/>
        <v>Cambridgeshire</v>
      </c>
      <c r="F275" s="129">
        <v>28.92</v>
      </c>
      <c r="G275" s="134">
        <f>Overallresults!$E$15</f>
        <v>6</v>
      </c>
      <c r="H275" s="14"/>
      <c r="I275" s="14" t="e">
        <f>IF(OR(F275="",F275-VLOOKUP($A273,AWstandards,12,FALSE)&lt;0),0,INT(VLOOKUP($A273,AWstandards,11,FALSE)*(F275-VLOOKUP($A273,AWstandards,12,FALSE))^VLOOKUP($A273,AWstandards,13,FALSE)+0.5))</f>
        <v>#NAME?</v>
      </c>
      <c r="J275" s="22"/>
      <c r="K275" s="19">
        <f t="shared" si="137"/>
      </c>
      <c r="L275" s="19">
        <f t="shared" si="137"/>
        <v>6</v>
      </c>
      <c r="M275" s="19">
        <f t="shared" si="137"/>
      </c>
      <c r="N275" s="19">
        <f t="shared" si="137"/>
      </c>
      <c r="O275" s="19">
        <f t="shared" si="137"/>
      </c>
      <c r="P275" s="19">
        <f t="shared" si="137"/>
      </c>
      <c r="Q275" s="19">
        <f t="shared" si="137"/>
      </c>
      <c r="R275" s="19">
        <f t="shared" si="138"/>
      </c>
      <c r="S275" s="19"/>
      <c r="T275" s="14"/>
    </row>
    <row r="276" spans="1:20" ht="15">
      <c r="A276" s="20" t="s">
        <v>664</v>
      </c>
      <c r="B276" s="93">
        <v>3</v>
      </c>
      <c r="C276" s="21" t="str">
        <f t="shared" si="135"/>
        <v>Sarah Ridley</v>
      </c>
      <c r="D276" s="21">
        <f t="shared" si="136"/>
        <v>0</v>
      </c>
      <c r="E276" s="21" t="str">
        <f t="shared" si="120"/>
        <v>Bedfordshire</v>
      </c>
      <c r="F276" s="129">
        <v>28.05</v>
      </c>
      <c r="G276" s="134">
        <f>Overallresults!$E$16</f>
        <v>4</v>
      </c>
      <c r="H276" s="14"/>
      <c r="I276" s="14" t="e">
        <f>IF(OR(F276="",F276-VLOOKUP($A273,AWstandards,12,FALSE)&lt;0),0,INT(VLOOKUP($A273,AWstandards,11,FALSE)*(F276-VLOOKUP($A273,AWstandards,12,FALSE))^VLOOKUP($A273,AWstandards,13,FALSE)+0.5))</f>
        <v>#NAME?</v>
      </c>
      <c r="J276" s="22"/>
      <c r="K276" s="19">
        <f t="shared" si="137"/>
        <v>4</v>
      </c>
      <c r="L276" s="19">
        <f t="shared" si="137"/>
      </c>
      <c r="M276" s="19">
        <f t="shared" si="137"/>
      </c>
      <c r="N276" s="19">
        <f t="shared" si="137"/>
      </c>
      <c r="O276" s="19">
        <f t="shared" si="137"/>
      </c>
      <c r="P276" s="19">
        <f t="shared" si="137"/>
      </c>
      <c r="Q276" s="19">
        <f t="shared" si="137"/>
      </c>
      <c r="R276" s="19">
        <f t="shared" si="138"/>
      </c>
      <c r="S276" s="19"/>
      <c r="T276" s="14"/>
    </row>
    <row r="277" spans="1:20" ht="15">
      <c r="A277" s="20" t="s">
        <v>269</v>
      </c>
      <c r="B277" s="93" t="s">
        <v>21</v>
      </c>
      <c r="C277" s="21" t="str">
        <f t="shared" si="135"/>
        <v>Amy Money</v>
      </c>
      <c r="D277" s="21">
        <f t="shared" si="136"/>
        <v>0</v>
      </c>
      <c r="E277" s="21" t="str">
        <f t="shared" si="120"/>
        <v>Norfolk</v>
      </c>
      <c r="F277" s="129">
        <v>23.89</v>
      </c>
      <c r="G277" s="134">
        <f>Overallresults!$E$17</f>
        <v>3</v>
      </c>
      <c r="H277" s="14"/>
      <c r="I277" s="14"/>
      <c r="J277" s="22"/>
      <c r="K277" s="19">
        <f t="shared" si="137"/>
      </c>
      <c r="L277" s="19">
        <f t="shared" si="137"/>
      </c>
      <c r="M277" s="19">
        <f t="shared" si="137"/>
      </c>
      <c r="N277" s="19">
        <f t="shared" si="137"/>
      </c>
      <c r="O277" s="19">
        <f t="shared" si="137"/>
        <v>3</v>
      </c>
      <c r="P277" s="19">
        <f t="shared" si="137"/>
      </c>
      <c r="Q277" s="19">
        <f t="shared" si="137"/>
      </c>
      <c r="R277" s="19">
        <f t="shared" si="138"/>
      </c>
      <c r="S277" s="19"/>
      <c r="T277" s="14"/>
    </row>
    <row r="278" spans="1:20" ht="15">
      <c r="A278" s="20" t="s">
        <v>660</v>
      </c>
      <c r="B278" s="93" t="s">
        <v>22</v>
      </c>
      <c r="C278" s="21" t="str">
        <f t="shared" si="135"/>
        <v>Connie Andrews</v>
      </c>
      <c r="D278" s="21">
        <f t="shared" si="136"/>
        <v>0</v>
      </c>
      <c r="E278" s="21" t="str">
        <f t="shared" si="120"/>
        <v>Hertfordshire</v>
      </c>
      <c r="F278" s="129">
        <v>11.65</v>
      </c>
      <c r="G278" s="134">
        <f>Overallresults!$E$18</f>
        <v>2</v>
      </c>
      <c r="H278" s="14"/>
      <c r="I278" s="14"/>
      <c r="J278" s="22"/>
      <c r="K278" s="19">
        <f t="shared" si="137"/>
      </c>
      <c r="L278" s="19">
        <f t="shared" si="137"/>
      </c>
      <c r="M278" s="19">
        <f t="shared" si="137"/>
        <v>2</v>
      </c>
      <c r="N278" s="19">
        <f t="shared" si="137"/>
      </c>
      <c r="O278" s="19">
        <f t="shared" si="137"/>
      </c>
      <c r="P278" s="19">
        <f t="shared" si="137"/>
      </c>
      <c r="Q278" s="19">
        <f t="shared" si="137"/>
      </c>
      <c r="R278" s="19">
        <f t="shared" si="138"/>
      </c>
      <c r="S278" s="19"/>
      <c r="T278" s="14"/>
    </row>
    <row r="279" spans="1:20" ht="15">
      <c r="A279" s="20"/>
      <c r="B279" s="93" t="s">
        <v>23</v>
      </c>
      <c r="C279" s="21">
        <f t="shared" si="135"/>
      </c>
      <c r="D279" s="21">
        <f t="shared" si="136"/>
      </c>
      <c r="E279" s="21">
        <f t="shared" si="120"/>
      </c>
      <c r="F279" s="129" t="s">
        <v>147</v>
      </c>
      <c r="G279" s="134">
        <f>Overallresults!$E$19</f>
        <v>1</v>
      </c>
      <c r="H279" s="14"/>
      <c r="I279" s="14"/>
      <c r="J279" s="22"/>
      <c r="K279" s="19">
        <f t="shared" si="137"/>
      </c>
      <c r="L279" s="19">
        <f t="shared" si="137"/>
      </c>
      <c r="M279" s="19">
        <f t="shared" si="137"/>
      </c>
      <c r="N279" s="19">
        <f t="shared" si="137"/>
      </c>
      <c r="O279" s="19">
        <f t="shared" si="137"/>
      </c>
      <c r="P279" s="19">
        <f t="shared" si="137"/>
      </c>
      <c r="Q279" s="19">
        <f t="shared" si="137"/>
      </c>
      <c r="R279" s="19">
        <f t="shared" si="138"/>
      </c>
      <c r="S279" s="19"/>
      <c r="T279" s="14"/>
    </row>
    <row r="280" spans="1:20" ht="15">
      <c r="A280" s="20"/>
      <c r="B280" s="93" t="s">
        <v>24</v>
      </c>
      <c r="C280" s="21">
        <f t="shared" si="135"/>
      </c>
      <c r="D280" s="21">
        <f t="shared" si="136"/>
      </c>
      <c r="E280" s="21">
        <f t="shared" si="120"/>
      </c>
      <c r="F280" s="129" t="s">
        <v>147</v>
      </c>
      <c r="G280" s="134">
        <f>Overallresults!$E$20</f>
        <v>0</v>
      </c>
      <c r="H280" s="14"/>
      <c r="I280" s="14"/>
      <c r="J280" s="22"/>
      <c r="K280" s="19">
        <f t="shared" si="137"/>
      </c>
      <c r="L280" s="19">
        <f t="shared" si="137"/>
      </c>
      <c r="M280" s="19">
        <f t="shared" si="137"/>
      </c>
      <c r="N280" s="19">
        <f t="shared" si="137"/>
      </c>
      <c r="O280" s="19">
        <f t="shared" si="137"/>
      </c>
      <c r="P280" s="19">
        <f t="shared" si="137"/>
      </c>
      <c r="Q280" s="19">
        <f t="shared" si="137"/>
      </c>
      <c r="R280" s="19">
        <f t="shared" si="138"/>
      </c>
      <c r="S280" s="19"/>
      <c r="T280" s="14"/>
    </row>
    <row r="281" spans="1:20" ht="15">
      <c r="A281" s="20"/>
      <c r="B281" s="93" t="s">
        <v>25</v>
      </c>
      <c r="C281" s="21">
        <f t="shared" si="135"/>
      </c>
      <c r="D281" s="21">
        <f t="shared" si="136"/>
      </c>
      <c r="E281" s="21">
        <f t="shared" si="120"/>
      </c>
      <c r="F281" s="129" t="s">
        <v>147</v>
      </c>
      <c r="G281" s="134">
        <f>Overallresults!$E$21</f>
        <v>0</v>
      </c>
      <c r="H281" s="14"/>
      <c r="I281" s="14" t="e">
        <f>IF(OR(F281="",F281-VLOOKUP($A273,AWstandards,12,FALSE)&lt;0),0,INT(VLOOKUP($A273,AWstandards,11,FALSE)*(F281-VLOOKUP($A273,AWstandards,12,FALSE))^VLOOKUP($A273,AWstandards,13,FALSE)+0.5))</f>
        <v>#VALUE!</v>
      </c>
      <c r="J281" s="22"/>
      <c r="K281" s="19">
        <f t="shared" si="137"/>
      </c>
      <c r="L281" s="19">
        <f t="shared" si="137"/>
      </c>
      <c r="M281" s="19">
        <f t="shared" si="137"/>
      </c>
      <c r="N281" s="19">
        <f t="shared" si="137"/>
      </c>
      <c r="O281" s="19">
        <f t="shared" si="137"/>
      </c>
      <c r="P281" s="19">
        <f t="shared" si="137"/>
      </c>
      <c r="Q281" s="19">
        <f t="shared" si="137"/>
      </c>
      <c r="R281" s="19">
        <f t="shared" si="138"/>
      </c>
      <c r="S281" s="19">
        <f>SUM(Decsheets!$W$5:$W$12)-(SUM(K274:Q281))</f>
        <v>1</v>
      </c>
      <c r="T281" s="14"/>
    </row>
    <row r="282" spans="1:20" ht="15">
      <c r="A282" s="28" t="s">
        <v>14</v>
      </c>
      <c r="B282" s="147"/>
      <c r="C282" s="29" t="s">
        <v>114</v>
      </c>
      <c r="D282" s="23"/>
      <c r="E282" s="22"/>
      <c r="F282" s="153" t="s">
        <v>147</v>
      </c>
      <c r="G282" s="148"/>
      <c r="H282" s="14"/>
      <c r="I282" s="14"/>
      <c r="J282" s="14"/>
      <c r="K282" s="19"/>
      <c r="L282" s="19"/>
      <c r="M282" s="19"/>
      <c r="N282" s="19"/>
      <c r="O282" s="19"/>
      <c r="P282" s="19"/>
      <c r="Q282" s="19"/>
      <c r="R282" s="19"/>
      <c r="S282" s="19"/>
      <c r="T282" s="14" t="s">
        <v>66</v>
      </c>
    </row>
    <row r="283" spans="1:20" ht="15">
      <c r="A283" s="20" t="s">
        <v>269</v>
      </c>
      <c r="B283" s="93">
        <v>1</v>
      </c>
      <c r="C283" s="21" t="str">
        <f aca="true" t="shared" si="139" ref="C283:C290">IF(A283="","",VLOOKUP($A$282,IF(LEN(A283)=2,SWB,SWA),VLOOKUP(LEFT(A283,1),club,6,FALSE),FALSE))</f>
        <v>Gemma Vickery</v>
      </c>
      <c r="D283" s="21">
        <f aca="true" t="shared" si="140" ref="D283:D290">IF(A283="","",VLOOKUP($A$282,IF(LEN(A283)=2,SWB,SWA),VLOOKUP(LEFT(A283,1),club,7,FALSE),FALSE))</f>
        <v>0</v>
      </c>
      <c r="E283" s="21" t="str">
        <f t="shared" si="120"/>
        <v>Norfolk</v>
      </c>
      <c r="F283" s="129">
        <v>49.55</v>
      </c>
      <c r="G283" s="134">
        <f>Overallresults!$D$14</f>
        <v>12</v>
      </c>
      <c r="H283" s="14"/>
      <c r="I283" s="14" t="e">
        <f>IF(OR(F283="",F283-VLOOKUP($A282,AWstandards,12,FALSE)&lt;0),0,INT(VLOOKUP($A282,AWstandards,11,FALSE)*(F283-VLOOKUP($A282,AWstandards,12,FALSE))^VLOOKUP($A282,AWstandards,13,FALSE)+0.5))</f>
        <v>#NAME?</v>
      </c>
      <c r="J283" s="22"/>
      <c r="K283" s="19">
        <f aca="true" t="shared" si="141" ref="K283:Q298">IF($A283="","",IF(LEFT($A283,1)=K$12,$G283,""))</f>
      </c>
      <c r="L283" s="19">
        <f t="shared" si="141"/>
      </c>
      <c r="M283" s="19">
        <f t="shared" si="141"/>
      </c>
      <c r="N283" s="19">
        <f t="shared" si="141"/>
      </c>
      <c r="O283" s="19">
        <f t="shared" si="141"/>
        <v>12</v>
      </c>
      <c r="P283" s="19">
        <f t="shared" si="141"/>
      </c>
      <c r="Q283" s="19">
        <f t="shared" si="141"/>
      </c>
      <c r="R283" s="19">
        <f aca="true" t="shared" si="142" ref="R283:R299">IF($A283="","",IF(LEFT($A283,1)=R$11,$G283,""))</f>
      </c>
      <c r="S283" s="19"/>
      <c r="T283" s="14"/>
    </row>
    <row r="284" spans="1:20" ht="15">
      <c r="A284" s="20" t="s">
        <v>267</v>
      </c>
      <c r="B284" s="93">
        <v>2</v>
      </c>
      <c r="C284" s="21" t="str">
        <f t="shared" si="139"/>
        <v>Georgina Howe</v>
      </c>
      <c r="D284" s="21">
        <f t="shared" si="140"/>
        <v>0</v>
      </c>
      <c r="E284" s="21" t="str">
        <f t="shared" si="120"/>
        <v>Suffolk</v>
      </c>
      <c r="F284" s="129">
        <v>45.61</v>
      </c>
      <c r="G284" s="134">
        <f>Overallresults!$D$15</f>
        <v>10</v>
      </c>
      <c r="H284" s="14"/>
      <c r="I284" s="14" t="e">
        <f>IF(OR(F284="",F284-VLOOKUP($A282,AWstandards,12,FALSE)&lt;0),0,INT(VLOOKUP($A282,AWstandards,11,FALSE)*(F284-VLOOKUP($A282,AWstandards,12,FALSE))^VLOOKUP($A282,AWstandards,13,FALSE)+0.5))</f>
        <v>#NAME?</v>
      </c>
      <c r="J284" s="22"/>
      <c r="K284" s="19">
        <f t="shared" si="141"/>
      </c>
      <c r="L284" s="19">
        <f t="shared" si="141"/>
      </c>
      <c r="M284" s="19">
        <f t="shared" si="141"/>
      </c>
      <c r="N284" s="19">
        <f t="shared" si="141"/>
      </c>
      <c r="O284" s="19">
        <f t="shared" si="141"/>
      </c>
      <c r="P284" s="19">
        <f t="shared" si="141"/>
        <v>10</v>
      </c>
      <c r="Q284" s="19">
        <f t="shared" si="141"/>
      </c>
      <c r="R284" s="19">
        <f t="shared" si="142"/>
      </c>
      <c r="S284" s="19"/>
      <c r="T284" s="14"/>
    </row>
    <row r="285" spans="1:20" ht="15">
      <c r="A285" s="20" t="s">
        <v>214</v>
      </c>
      <c r="B285" s="93">
        <v>3</v>
      </c>
      <c r="C285" s="21" t="str">
        <f t="shared" si="139"/>
        <v>Andrea Jenkins</v>
      </c>
      <c r="D285" s="21">
        <f t="shared" si="140"/>
        <v>0</v>
      </c>
      <c r="E285" s="21" t="str">
        <f t="shared" si="120"/>
        <v>Bedfordshire</v>
      </c>
      <c r="F285" s="129">
        <v>45.19</v>
      </c>
      <c r="G285" s="134">
        <f>Overallresults!$D$16</f>
        <v>8</v>
      </c>
      <c r="H285" s="14"/>
      <c r="I285" s="14" t="e">
        <f>IF(OR(F285="",F285-VLOOKUP($A282,AWstandards,12,FALSE)&lt;0),0,INT(VLOOKUP($A282,AWstandards,11,FALSE)*(F285-VLOOKUP($A282,AWstandards,12,FALSE))^VLOOKUP($A282,AWstandards,13,FALSE)+0.5))</f>
        <v>#NAME?</v>
      </c>
      <c r="J285" s="22"/>
      <c r="K285" s="19">
        <f t="shared" si="141"/>
        <v>8</v>
      </c>
      <c r="L285" s="19">
        <f t="shared" si="141"/>
      </c>
      <c r="M285" s="19">
        <f t="shared" si="141"/>
      </c>
      <c r="N285" s="19">
        <f t="shared" si="141"/>
      </c>
      <c r="O285" s="19">
        <f t="shared" si="141"/>
      </c>
      <c r="P285" s="19">
        <f t="shared" si="141"/>
      </c>
      <c r="Q285" s="19">
        <f t="shared" si="141"/>
      </c>
      <c r="R285" s="19">
        <f t="shared" si="142"/>
      </c>
      <c r="S285" s="19"/>
      <c r="T285" s="14"/>
    </row>
    <row r="286" spans="1:20" ht="15">
      <c r="A286" s="20" t="s">
        <v>661</v>
      </c>
      <c r="B286" s="93" t="s">
        <v>21</v>
      </c>
      <c r="C286" s="21" t="str">
        <f t="shared" si="139"/>
        <v>Libby Taylor</v>
      </c>
      <c r="D286" s="21">
        <f t="shared" si="140"/>
        <v>0</v>
      </c>
      <c r="E286" s="21" t="str">
        <f t="shared" si="120"/>
        <v>Cambridgeshire</v>
      </c>
      <c r="F286" s="129">
        <v>41.14</v>
      </c>
      <c r="G286" s="134">
        <f>Overallresults!$D$17</f>
        <v>6</v>
      </c>
      <c r="H286" s="14"/>
      <c r="I286" s="14"/>
      <c r="J286" s="22"/>
      <c r="K286" s="19">
        <f t="shared" si="141"/>
      </c>
      <c r="L286" s="19">
        <f t="shared" si="141"/>
        <v>6</v>
      </c>
      <c r="M286" s="19">
        <f t="shared" si="141"/>
      </c>
      <c r="N286" s="19">
        <f t="shared" si="141"/>
      </c>
      <c r="O286" s="19">
        <f t="shared" si="141"/>
      </c>
      <c r="P286" s="19">
        <f t="shared" si="141"/>
      </c>
      <c r="Q286" s="19">
        <f t="shared" si="141"/>
      </c>
      <c r="R286" s="19">
        <f t="shared" si="142"/>
      </c>
      <c r="S286" s="19"/>
      <c r="T286" s="14"/>
    </row>
    <row r="287" spans="1:20" ht="15">
      <c r="A287" s="20" t="s">
        <v>155</v>
      </c>
      <c r="B287" s="93" t="s">
        <v>22</v>
      </c>
      <c r="C287" s="21" t="str">
        <f t="shared" si="139"/>
        <v>Grace Jenkins</v>
      </c>
      <c r="D287" s="21">
        <f t="shared" si="140"/>
        <v>0</v>
      </c>
      <c r="E287" s="21" t="str">
        <f t="shared" si="120"/>
        <v>Essex</v>
      </c>
      <c r="F287" s="129">
        <v>40.16</v>
      </c>
      <c r="G287" s="134">
        <f>Overallresults!$D$18</f>
        <v>5</v>
      </c>
      <c r="H287" s="14"/>
      <c r="I287" s="14"/>
      <c r="J287" s="22"/>
      <c r="K287" s="19">
        <f t="shared" si="141"/>
      </c>
      <c r="L287" s="19">
        <f t="shared" si="141"/>
      </c>
      <c r="M287" s="19">
        <f t="shared" si="141"/>
      </c>
      <c r="N287" s="19">
        <f t="shared" si="141"/>
        <v>5</v>
      </c>
      <c r="O287" s="19">
        <f t="shared" si="141"/>
      </c>
      <c r="P287" s="19">
        <f t="shared" si="141"/>
      </c>
      <c r="Q287" s="19">
        <f t="shared" si="141"/>
      </c>
      <c r="R287" s="19">
        <f t="shared" si="142"/>
      </c>
      <c r="S287" s="19"/>
      <c r="T287" s="14"/>
    </row>
    <row r="288" spans="1:20" ht="15">
      <c r="A288" s="20"/>
      <c r="B288" s="93" t="s">
        <v>23</v>
      </c>
      <c r="C288" s="21">
        <f t="shared" si="139"/>
      </c>
      <c r="D288" s="21">
        <f t="shared" si="140"/>
      </c>
      <c r="E288" s="21">
        <f t="shared" si="120"/>
      </c>
      <c r="F288" s="129" t="s">
        <v>147</v>
      </c>
      <c r="G288" s="134">
        <f>Overallresults!$D$19</f>
        <v>4</v>
      </c>
      <c r="H288" s="14"/>
      <c r="I288" s="14"/>
      <c r="J288" s="22"/>
      <c r="K288" s="19">
        <f t="shared" si="141"/>
      </c>
      <c r="L288" s="19">
        <f t="shared" si="141"/>
      </c>
      <c r="M288" s="19">
        <f t="shared" si="141"/>
      </c>
      <c r="N288" s="19">
        <f t="shared" si="141"/>
      </c>
      <c r="O288" s="19">
        <f t="shared" si="141"/>
      </c>
      <c r="P288" s="19">
        <f t="shared" si="141"/>
      </c>
      <c r="Q288" s="19">
        <f t="shared" si="141"/>
      </c>
      <c r="R288" s="19">
        <f t="shared" si="142"/>
      </c>
      <c r="S288" s="19"/>
      <c r="T288" s="14"/>
    </row>
    <row r="289" spans="1:20" ht="15">
      <c r="A289" s="20"/>
      <c r="B289" s="93" t="s">
        <v>24</v>
      </c>
      <c r="C289" s="21">
        <f t="shared" si="139"/>
      </c>
      <c r="D289" s="21">
        <f t="shared" si="140"/>
      </c>
      <c r="E289" s="21">
        <f t="shared" si="120"/>
      </c>
      <c r="F289" s="129" t="s">
        <v>147</v>
      </c>
      <c r="G289" s="134">
        <f>Overallresults!$D$20</f>
        <v>0</v>
      </c>
      <c r="H289" s="14"/>
      <c r="I289" s="14"/>
      <c r="J289" s="22"/>
      <c r="K289" s="19">
        <f t="shared" si="141"/>
      </c>
      <c r="L289" s="19">
        <f t="shared" si="141"/>
      </c>
      <c r="M289" s="19">
        <f t="shared" si="141"/>
      </c>
      <c r="N289" s="19">
        <f t="shared" si="141"/>
      </c>
      <c r="O289" s="19">
        <f t="shared" si="141"/>
      </c>
      <c r="P289" s="19">
        <f t="shared" si="141"/>
      </c>
      <c r="Q289" s="19">
        <f t="shared" si="141"/>
      </c>
      <c r="R289" s="19">
        <f t="shared" si="142"/>
      </c>
      <c r="S289" s="19"/>
      <c r="T289" s="14"/>
    </row>
    <row r="290" spans="1:20" ht="15">
      <c r="A290" s="20"/>
      <c r="B290" s="93" t="s">
        <v>25</v>
      </c>
      <c r="C290" s="21">
        <f t="shared" si="139"/>
      </c>
      <c r="D290" s="21">
        <f t="shared" si="140"/>
      </c>
      <c r="E290" s="21">
        <f t="shared" si="120"/>
      </c>
      <c r="F290" s="129" t="s">
        <v>147</v>
      </c>
      <c r="G290" s="134">
        <f>Overallresults!$D$21</f>
        <v>0</v>
      </c>
      <c r="H290" s="14"/>
      <c r="I290" s="14" t="e">
        <f>IF(OR(F290="",F290-VLOOKUP($A282,AWstandards,12,FALSE)&lt;0),0,INT(VLOOKUP($A282,AWstandards,11,FALSE)*(F290-VLOOKUP($A282,AWstandards,12,FALSE))^VLOOKUP($A282,AWstandards,13,FALSE)+0.5))</f>
        <v>#VALUE!</v>
      </c>
      <c r="J290" s="22"/>
      <c r="K290" s="19">
        <f t="shared" si="141"/>
      </c>
      <c r="L290" s="19">
        <f t="shared" si="141"/>
      </c>
      <c r="M290" s="19">
        <f t="shared" si="141"/>
      </c>
      <c r="N290" s="19">
        <f t="shared" si="141"/>
      </c>
      <c r="O290" s="19">
        <f t="shared" si="141"/>
      </c>
      <c r="P290" s="19">
        <f t="shared" si="141"/>
      </c>
      <c r="Q290" s="19">
        <f t="shared" si="141"/>
      </c>
      <c r="R290" s="19">
        <f t="shared" si="142"/>
      </c>
      <c r="S290" s="19">
        <f>SUM(Decsheets!$V$5:$V$12)-(SUM(K283:Q290))</f>
        <v>4</v>
      </c>
      <c r="T290" s="14"/>
    </row>
    <row r="291" spans="1:20" ht="15">
      <c r="A291" s="28" t="s">
        <v>14</v>
      </c>
      <c r="B291" s="147"/>
      <c r="C291" s="29" t="s">
        <v>224</v>
      </c>
      <c r="D291" s="23"/>
      <c r="E291" s="22"/>
      <c r="F291" s="153" t="s">
        <v>147</v>
      </c>
      <c r="G291" s="148"/>
      <c r="H291" s="14"/>
      <c r="I291" s="14"/>
      <c r="J291" s="14"/>
      <c r="K291" s="19"/>
      <c r="L291" s="19"/>
      <c r="M291" s="19"/>
      <c r="N291" s="19"/>
      <c r="O291" s="19"/>
      <c r="P291" s="19"/>
      <c r="Q291" s="19"/>
      <c r="R291" s="19"/>
      <c r="S291" s="19"/>
      <c r="T291" s="14" t="s">
        <v>211</v>
      </c>
    </row>
    <row r="292" spans="1:20" ht="15">
      <c r="A292" s="20" t="s">
        <v>157</v>
      </c>
      <c r="B292" s="93">
        <v>1</v>
      </c>
      <c r="C292" s="21" t="str">
        <f aca="true" t="shared" si="143" ref="C292:C299">IF(A292="","",VLOOKUP($A$291,IF(LEN(A292)=2,SWB,SWA),VLOOKUP(LEFT(A292,1),club,6,FALSE),FALSE))</f>
        <v>Kelly Lawrence</v>
      </c>
      <c r="D292" s="21">
        <f aca="true" t="shared" si="144" ref="D292:D299">IF(A292="","",VLOOKUP($A$291,IF(LEN(A292)=2,SWB,SWA),VLOOKUP(LEFT(A292,1),club,7,FALSE),FALSE))</f>
        <v>0</v>
      </c>
      <c r="E292" s="21" t="str">
        <f aca="true" t="shared" si="145" ref="E292:E299">IF(A292="","",VLOOKUP(LEFT(A292,1),club,2,FALSE))</f>
        <v>Cambridgeshire</v>
      </c>
      <c r="F292" s="129">
        <v>39.33</v>
      </c>
      <c r="G292" s="134">
        <f>Overallresults!$E$14</f>
        <v>8</v>
      </c>
      <c r="H292" s="14"/>
      <c r="I292" s="14" t="e">
        <f>IF(OR(F292="",F292-VLOOKUP($A291,AWstandards,12,FALSE)&lt;0),0,INT(VLOOKUP($A291,AWstandards,11,FALSE)*(F292-VLOOKUP($A291,AWstandards,12,FALSE))^VLOOKUP($A291,AWstandards,13,FALSE)+0.5))</f>
        <v>#NAME?</v>
      </c>
      <c r="J292" s="22"/>
      <c r="K292" s="19">
        <f t="shared" si="141"/>
      </c>
      <c r="L292" s="19">
        <f t="shared" si="141"/>
        <v>8</v>
      </c>
      <c r="M292" s="19">
        <f t="shared" si="141"/>
      </c>
      <c r="N292" s="19">
        <f t="shared" si="141"/>
      </c>
      <c r="O292" s="19">
        <f t="shared" si="141"/>
      </c>
      <c r="P292" s="19">
        <f t="shared" si="141"/>
      </c>
      <c r="Q292" s="19">
        <f t="shared" si="141"/>
      </c>
      <c r="R292" s="19">
        <f t="shared" si="142"/>
      </c>
      <c r="S292" s="19"/>
      <c r="T292" s="14"/>
    </row>
    <row r="293" spans="1:20" ht="15">
      <c r="A293" s="20" t="s">
        <v>659</v>
      </c>
      <c r="B293" s="93">
        <v>2</v>
      </c>
      <c r="C293" s="21" t="str">
        <f t="shared" si="143"/>
        <v>Katherine Ellis</v>
      </c>
      <c r="D293" s="21">
        <f t="shared" si="144"/>
        <v>0</v>
      </c>
      <c r="E293" s="21" t="str">
        <f t="shared" si="145"/>
        <v>Essex</v>
      </c>
      <c r="F293" s="129">
        <v>31.32</v>
      </c>
      <c r="G293" s="134">
        <f>Overallresults!$E$15</f>
        <v>6</v>
      </c>
      <c r="H293" s="14"/>
      <c r="I293" s="14" t="e">
        <f>IF(OR(F293="",F293-VLOOKUP($A291,AWstandards,12,FALSE)&lt;0),0,INT(VLOOKUP($A291,AWstandards,11,FALSE)*(F293-VLOOKUP($A291,AWstandards,12,FALSE))^VLOOKUP($A291,AWstandards,13,FALSE)+0.5))</f>
        <v>#NAME?</v>
      </c>
      <c r="J293" s="22"/>
      <c r="K293" s="19">
        <f t="shared" si="141"/>
      </c>
      <c r="L293" s="19">
        <f t="shared" si="141"/>
      </c>
      <c r="M293" s="19">
        <f t="shared" si="141"/>
      </c>
      <c r="N293" s="19">
        <f t="shared" si="141"/>
        <v>6</v>
      </c>
      <c r="O293" s="19">
        <f t="shared" si="141"/>
      </c>
      <c r="P293" s="19">
        <f t="shared" si="141"/>
      </c>
      <c r="Q293" s="19">
        <f t="shared" si="141"/>
      </c>
      <c r="R293" s="19">
        <f t="shared" si="142"/>
      </c>
      <c r="S293" s="19"/>
      <c r="T293" s="14"/>
    </row>
    <row r="294" spans="1:20" ht="15">
      <c r="A294" s="20" t="s">
        <v>662</v>
      </c>
      <c r="B294" s="93">
        <v>3</v>
      </c>
      <c r="C294" s="21" t="str">
        <f t="shared" si="143"/>
        <v>Debbie Castle</v>
      </c>
      <c r="D294" s="21">
        <f t="shared" si="144"/>
        <v>0</v>
      </c>
      <c r="E294" s="21" t="str">
        <f t="shared" si="145"/>
        <v>Suffolk</v>
      </c>
      <c r="F294" s="129">
        <v>27.32</v>
      </c>
      <c r="G294" s="134">
        <f>Overallresults!$E$16</f>
        <v>4</v>
      </c>
      <c r="H294" s="14"/>
      <c r="I294" s="14" t="e">
        <f>IF(OR(F294="",F294-VLOOKUP($A291,AWstandards,12,FALSE)&lt;0),0,INT(VLOOKUP($A291,AWstandards,11,FALSE)*(F294-VLOOKUP($A291,AWstandards,12,FALSE))^VLOOKUP($A291,AWstandards,13,FALSE)+0.5))</f>
        <v>#NAME?</v>
      </c>
      <c r="J294" s="22"/>
      <c r="K294" s="19">
        <f t="shared" si="141"/>
      </c>
      <c r="L294" s="19">
        <f t="shared" si="141"/>
      </c>
      <c r="M294" s="19">
        <f t="shared" si="141"/>
      </c>
      <c r="N294" s="19">
        <f t="shared" si="141"/>
      </c>
      <c r="O294" s="19">
        <f t="shared" si="141"/>
      </c>
      <c r="P294" s="19">
        <f t="shared" si="141"/>
        <v>4</v>
      </c>
      <c r="Q294" s="19">
        <f t="shared" si="141"/>
      </c>
      <c r="R294" s="19">
        <f t="shared" si="142"/>
      </c>
      <c r="S294" s="19"/>
      <c r="T294" s="14"/>
    </row>
    <row r="295" spans="1:20" ht="15">
      <c r="A295" s="20" t="s">
        <v>663</v>
      </c>
      <c r="B295" s="93" t="s">
        <v>21</v>
      </c>
      <c r="C295" s="21" t="str">
        <f t="shared" si="143"/>
        <v>Steph Pain</v>
      </c>
      <c r="D295" s="21">
        <f t="shared" si="144"/>
        <v>0</v>
      </c>
      <c r="E295" s="21" t="str">
        <f t="shared" si="145"/>
        <v>Norfolk</v>
      </c>
      <c r="F295" s="129">
        <v>17.82</v>
      </c>
      <c r="G295" s="134">
        <f>Overallresults!$E$17</f>
        <v>3</v>
      </c>
      <c r="H295" s="14"/>
      <c r="I295" s="14"/>
      <c r="J295" s="22"/>
      <c r="K295" s="19">
        <f t="shared" si="141"/>
      </c>
      <c r="L295" s="19">
        <f t="shared" si="141"/>
      </c>
      <c r="M295" s="19">
        <f t="shared" si="141"/>
      </c>
      <c r="N295" s="19">
        <f t="shared" si="141"/>
      </c>
      <c r="O295" s="19">
        <f t="shared" si="141"/>
        <v>3</v>
      </c>
      <c r="P295" s="19">
        <f t="shared" si="141"/>
      </c>
      <c r="Q295" s="19">
        <f t="shared" si="141"/>
      </c>
      <c r="R295" s="19">
        <f t="shared" si="142"/>
      </c>
      <c r="S295" s="19"/>
      <c r="T295" s="14"/>
    </row>
    <row r="296" spans="1:20" ht="15">
      <c r="A296" s="20"/>
      <c r="B296" s="93" t="s">
        <v>22</v>
      </c>
      <c r="C296" s="21">
        <f t="shared" si="143"/>
      </c>
      <c r="D296" s="21">
        <f t="shared" si="144"/>
      </c>
      <c r="E296" s="21">
        <f t="shared" si="145"/>
      </c>
      <c r="F296" s="129" t="s">
        <v>147</v>
      </c>
      <c r="G296" s="134">
        <f>Overallresults!$E$18</f>
        <v>2</v>
      </c>
      <c r="H296" s="14"/>
      <c r="I296" s="14"/>
      <c r="J296" s="22"/>
      <c r="K296" s="19">
        <f t="shared" si="141"/>
      </c>
      <c r="L296" s="19">
        <f t="shared" si="141"/>
      </c>
      <c r="M296" s="19">
        <f t="shared" si="141"/>
      </c>
      <c r="N296" s="19">
        <f t="shared" si="141"/>
      </c>
      <c r="O296" s="19">
        <f t="shared" si="141"/>
      </c>
      <c r="P296" s="19">
        <f t="shared" si="141"/>
      </c>
      <c r="Q296" s="19">
        <f t="shared" si="141"/>
      </c>
      <c r="R296" s="19">
        <f t="shared" si="142"/>
      </c>
      <c r="S296" s="19"/>
      <c r="T296" s="14"/>
    </row>
    <row r="297" spans="1:20" ht="15">
      <c r="A297" s="20"/>
      <c r="B297" s="93" t="s">
        <v>23</v>
      </c>
      <c r="C297" s="21">
        <f t="shared" si="143"/>
      </c>
      <c r="D297" s="21">
        <f t="shared" si="144"/>
      </c>
      <c r="E297" s="21">
        <f t="shared" si="145"/>
      </c>
      <c r="F297" s="129" t="s">
        <v>147</v>
      </c>
      <c r="G297" s="134">
        <f>Overallresults!$E$19</f>
        <v>1</v>
      </c>
      <c r="H297" s="14"/>
      <c r="I297" s="14"/>
      <c r="J297" s="22"/>
      <c r="K297" s="19">
        <f t="shared" si="141"/>
      </c>
      <c r="L297" s="19">
        <f t="shared" si="141"/>
      </c>
      <c r="M297" s="19">
        <f t="shared" si="141"/>
      </c>
      <c r="N297" s="19">
        <f t="shared" si="141"/>
      </c>
      <c r="O297" s="19">
        <f t="shared" si="141"/>
      </c>
      <c r="P297" s="19">
        <f t="shared" si="141"/>
      </c>
      <c r="Q297" s="19">
        <f t="shared" si="141"/>
      </c>
      <c r="R297" s="19">
        <f t="shared" si="142"/>
      </c>
      <c r="S297" s="19"/>
      <c r="T297" s="14"/>
    </row>
    <row r="298" spans="1:20" ht="15">
      <c r="A298" s="20"/>
      <c r="B298" s="93" t="s">
        <v>24</v>
      </c>
      <c r="C298" s="21">
        <f t="shared" si="143"/>
      </c>
      <c r="D298" s="21">
        <f t="shared" si="144"/>
      </c>
      <c r="E298" s="21">
        <f t="shared" si="145"/>
      </c>
      <c r="F298" s="129" t="s">
        <v>147</v>
      </c>
      <c r="G298" s="134">
        <f>Overallresults!$E$20</f>
        <v>0</v>
      </c>
      <c r="H298" s="14"/>
      <c r="I298" s="14"/>
      <c r="J298" s="22"/>
      <c r="K298" s="19">
        <f t="shared" si="141"/>
      </c>
      <c r="L298" s="19">
        <f t="shared" si="141"/>
      </c>
      <c r="M298" s="19">
        <f t="shared" si="141"/>
      </c>
      <c r="N298" s="19">
        <f t="shared" si="141"/>
      </c>
      <c r="O298" s="19">
        <f t="shared" si="141"/>
      </c>
      <c r="P298" s="19">
        <f t="shared" si="141"/>
      </c>
      <c r="Q298" s="19">
        <f t="shared" si="141"/>
      </c>
      <c r="R298" s="19">
        <f t="shared" si="142"/>
      </c>
      <c r="S298" s="19"/>
      <c r="T298" s="14"/>
    </row>
    <row r="299" spans="1:20" ht="15">
      <c r="A299" s="20"/>
      <c r="B299" s="93" t="s">
        <v>25</v>
      </c>
      <c r="C299" s="21">
        <f t="shared" si="143"/>
      </c>
      <c r="D299" s="21">
        <f t="shared" si="144"/>
      </c>
      <c r="E299" s="21">
        <f t="shared" si="145"/>
      </c>
      <c r="F299" s="129" t="s">
        <v>147</v>
      </c>
      <c r="G299" s="134">
        <f>Overallresults!$E$21</f>
        <v>0</v>
      </c>
      <c r="H299" s="14"/>
      <c r="I299" s="14" t="e">
        <f>IF(OR(F299="",F299-VLOOKUP($A291,AWstandards,12,FALSE)&lt;0),0,INT(VLOOKUP($A291,AWstandards,11,FALSE)*(F299-VLOOKUP($A291,AWstandards,12,FALSE))^VLOOKUP($A291,AWstandards,13,FALSE)+0.5))</f>
        <v>#VALUE!</v>
      </c>
      <c r="J299" s="22"/>
      <c r="K299" s="19">
        <f aca="true" t="shared" si="146" ref="K299:Q299">IF($A299="","",IF(LEFT($A299,1)=K$12,$G299,""))</f>
      </c>
      <c r="L299" s="19">
        <f t="shared" si="146"/>
      </c>
      <c r="M299" s="19">
        <f t="shared" si="146"/>
      </c>
      <c r="N299" s="19">
        <f t="shared" si="146"/>
      </c>
      <c r="O299" s="19">
        <f t="shared" si="146"/>
      </c>
      <c r="P299" s="19">
        <f t="shared" si="146"/>
      </c>
      <c r="Q299" s="19">
        <f t="shared" si="146"/>
      </c>
      <c r="R299" s="19">
        <f t="shared" si="142"/>
      </c>
      <c r="S299" s="19">
        <f>SUM(Decsheets!$W$5:$W$12)-(SUM(K292:Q299))</f>
        <v>3</v>
      </c>
      <c r="T299" s="14"/>
    </row>
    <row r="300" spans="1:20" ht="15">
      <c r="A300" s="28" t="s">
        <v>15</v>
      </c>
      <c r="B300" s="92"/>
      <c r="C300" s="23" t="s">
        <v>115</v>
      </c>
      <c r="D300" s="23"/>
      <c r="E300" s="26"/>
      <c r="F300" s="136" t="s">
        <v>147</v>
      </c>
      <c r="G300" s="131"/>
      <c r="H300" s="14"/>
      <c r="I300" s="14"/>
      <c r="J300" s="14"/>
      <c r="K300" s="19"/>
      <c r="L300" s="19"/>
      <c r="M300" s="19"/>
      <c r="N300" s="19"/>
      <c r="O300" s="19"/>
      <c r="P300" s="19"/>
      <c r="Q300" s="19"/>
      <c r="R300" s="19"/>
      <c r="S300" s="19"/>
      <c r="T300" s="14" t="s">
        <v>68</v>
      </c>
    </row>
    <row r="301" spans="1:20" ht="15">
      <c r="A301" s="20" t="s">
        <v>270</v>
      </c>
      <c r="B301" s="93">
        <v>1</v>
      </c>
      <c r="C301" s="21" t="str">
        <f aca="true" t="shared" si="147" ref="C301:C308">IF(A301="","",VLOOKUP($A$300,IF(LEN(A301)=2,SWB,SWA),VLOOKUP(LEFT(A301,1),club,6,FALSE),FALSE))</f>
        <v>Eloise Meakins</v>
      </c>
      <c r="D301" s="21">
        <f aca="true" t="shared" si="148" ref="D301:D308">IF(A301="","",VLOOKUP($A$300,IF(LEN(A301)=2,SWB,SWA),VLOOKUP(LEFT(A301,1),club,7,FALSE),FALSE))</f>
        <v>0</v>
      </c>
      <c r="E301" s="21" t="str">
        <f t="shared" si="120"/>
        <v>Hertfordshire</v>
      </c>
      <c r="F301" s="129">
        <v>41.97</v>
      </c>
      <c r="G301" s="134">
        <f>Overallresults!$D$14</f>
        <v>12</v>
      </c>
      <c r="H301" s="14"/>
      <c r="I301" s="14" t="e">
        <f>IF(OR(F301="",F301-VLOOKUP($A300,AWstandards,12,FALSE)&lt;0),0,INT(VLOOKUP($A300,AWstandards,11,FALSE)*(F301-VLOOKUP($A300,AWstandards,12,FALSE))^VLOOKUP($A300,AWstandards,13,FALSE)+0.5))</f>
        <v>#NAME?</v>
      </c>
      <c r="J301" s="22"/>
      <c r="K301" s="19">
        <f aca="true" t="shared" si="149" ref="K301:Q308">IF($A301="","",IF(LEFT($A301,1)=K$12,$G301,""))</f>
      </c>
      <c r="L301" s="19">
        <f t="shared" si="149"/>
      </c>
      <c r="M301" s="19">
        <f t="shared" si="149"/>
        <v>12</v>
      </c>
      <c r="N301" s="19">
        <f t="shared" si="149"/>
      </c>
      <c r="O301" s="19">
        <f t="shared" si="149"/>
      </c>
      <c r="P301" s="19">
        <f t="shared" si="149"/>
      </c>
      <c r="Q301" s="19">
        <f t="shared" si="149"/>
      </c>
      <c r="R301" s="19">
        <f aca="true" t="shared" si="150" ref="R301:R308">IF($A301="","",IF(LEFT($A301,1)=R$11,$G301,""))</f>
      </c>
      <c r="S301" s="19"/>
      <c r="T301" s="14"/>
    </row>
    <row r="302" spans="1:20" ht="15">
      <c r="A302" s="20" t="s">
        <v>157</v>
      </c>
      <c r="B302" s="93">
        <v>2</v>
      </c>
      <c r="C302" s="21" t="str">
        <f t="shared" si="147"/>
        <v>Neve Palmer</v>
      </c>
      <c r="D302" s="21">
        <f t="shared" si="148"/>
        <v>0</v>
      </c>
      <c r="E302" s="21" t="str">
        <f t="shared" si="120"/>
        <v>Cambridgeshire</v>
      </c>
      <c r="F302" s="129">
        <v>32.53</v>
      </c>
      <c r="G302" s="134">
        <f>Overallresults!$D$15</f>
        <v>10</v>
      </c>
      <c r="H302" s="14"/>
      <c r="I302" s="14" t="e">
        <f>IF(OR(F302="",F302-VLOOKUP($A300,AWstandards,12,FALSE)&lt;0),0,INT(VLOOKUP($A300,AWstandards,11,FALSE)*(F302-VLOOKUP($A300,AWstandards,12,FALSE))^VLOOKUP($A300,AWstandards,13,FALSE)+0.5))</f>
        <v>#NAME?</v>
      </c>
      <c r="J302" s="22"/>
      <c r="K302" s="19">
        <f t="shared" si="149"/>
      </c>
      <c r="L302" s="19">
        <f t="shared" si="149"/>
        <v>10</v>
      </c>
      <c r="M302" s="19">
        <f t="shared" si="149"/>
      </c>
      <c r="N302" s="19">
        <f t="shared" si="149"/>
      </c>
      <c r="O302" s="19">
        <f t="shared" si="149"/>
      </c>
      <c r="P302" s="19">
        <f t="shared" si="149"/>
      </c>
      <c r="Q302" s="19">
        <f t="shared" si="149"/>
      </c>
      <c r="R302" s="19">
        <f t="shared" si="150"/>
      </c>
      <c r="S302" s="19"/>
      <c r="T302" s="14"/>
    </row>
    <row r="303" spans="1:20" ht="15">
      <c r="A303" s="20" t="s">
        <v>155</v>
      </c>
      <c r="B303" s="93">
        <v>3</v>
      </c>
      <c r="C303" s="21" t="str">
        <f t="shared" si="147"/>
        <v>Daisy Partridge</v>
      </c>
      <c r="D303" s="21">
        <f t="shared" si="148"/>
        <v>0</v>
      </c>
      <c r="E303" s="21" t="str">
        <f t="shared" si="120"/>
        <v>Essex</v>
      </c>
      <c r="F303" s="129">
        <v>32.49</v>
      </c>
      <c r="G303" s="134">
        <f>Overallresults!$D$16</f>
        <v>8</v>
      </c>
      <c r="H303" s="14"/>
      <c r="I303" s="14" t="e">
        <f>IF(OR(F303="",F303-VLOOKUP($A300,AWstandards,12,FALSE)&lt;0),0,INT(VLOOKUP($A300,AWstandards,11,FALSE)*(F303-VLOOKUP($A300,AWstandards,12,FALSE))^VLOOKUP($A300,AWstandards,13,FALSE)+0.5))</f>
        <v>#NAME?</v>
      </c>
      <c r="J303" s="22"/>
      <c r="K303" s="19">
        <f t="shared" si="149"/>
      </c>
      <c r="L303" s="19">
        <f t="shared" si="149"/>
      </c>
      <c r="M303" s="19">
        <f t="shared" si="149"/>
      </c>
      <c r="N303" s="19">
        <f t="shared" si="149"/>
        <v>8</v>
      </c>
      <c r="O303" s="19">
        <f t="shared" si="149"/>
      </c>
      <c r="P303" s="19">
        <f t="shared" si="149"/>
      </c>
      <c r="Q303" s="19">
        <f t="shared" si="149"/>
      </c>
      <c r="R303" s="19">
        <f t="shared" si="150"/>
      </c>
      <c r="S303" s="19"/>
      <c r="T303" s="14"/>
    </row>
    <row r="304" spans="1:20" ht="15">
      <c r="A304" s="20" t="s">
        <v>267</v>
      </c>
      <c r="B304" s="93" t="s">
        <v>21</v>
      </c>
      <c r="C304" s="21" t="str">
        <f t="shared" si="147"/>
        <v>Meghan Barthamow</v>
      </c>
      <c r="D304" s="21">
        <f t="shared" si="148"/>
        <v>0</v>
      </c>
      <c r="E304" s="21" t="str">
        <f t="shared" si="120"/>
        <v>Suffolk</v>
      </c>
      <c r="F304" s="129">
        <v>32.18</v>
      </c>
      <c r="G304" s="134">
        <f>Overallresults!$D$17</f>
        <v>6</v>
      </c>
      <c r="H304" s="14"/>
      <c r="I304" s="14"/>
      <c r="J304" s="22"/>
      <c r="K304" s="19">
        <f t="shared" si="149"/>
      </c>
      <c r="L304" s="19">
        <f t="shared" si="149"/>
      </c>
      <c r="M304" s="19">
        <f t="shared" si="149"/>
      </c>
      <c r="N304" s="19">
        <f t="shared" si="149"/>
      </c>
      <c r="O304" s="19">
        <f t="shared" si="149"/>
      </c>
      <c r="P304" s="19">
        <f t="shared" si="149"/>
        <v>6</v>
      </c>
      <c r="Q304" s="19">
        <f t="shared" si="149"/>
      </c>
      <c r="R304" s="19">
        <f t="shared" si="150"/>
      </c>
      <c r="S304" s="19"/>
      <c r="T304" s="14"/>
    </row>
    <row r="305" spans="1:20" ht="15">
      <c r="A305" s="20" t="s">
        <v>269</v>
      </c>
      <c r="B305" s="93" t="s">
        <v>22</v>
      </c>
      <c r="C305" s="21" t="str">
        <f t="shared" si="147"/>
        <v>Katie Daniels</v>
      </c>
      <c r="D305" s="21">
        <f t="shared" si="148"/>
        <v>0</v>
      </c>
      <c r="E305" s="21" t="str">
        <f t="shared" si="120"/>
        <v>Norfolk</v>
      </c>
      <c r="F305" s="129">
        <v>30.05</v>
      </c>
      <c r="G305" s="134">
        <f>Overallresults!$D$18</f>
        <v>5</v>
      </c>
      <c r="H305" s="14"/>
      <c r="I305" s="14"/>
      <c r="J305" s="22"/>
      <c r="K305" s="19">
        <f t="shared" si="149"/>
      </c>
      <c r="L305" s="19">
        <f t="shared" si="149"/>
      </c>
      <c r="M305" s="19">
        <f t="shared" si="149"/>
      </c>
      <c r="N305" s="19">
        <f t="shared" si="149"/>
      </c>
      <c r="O305" s="19">
        <f t="shared" si="149"/>
        <v>5</v>
      </c>
      <c r="P305" s="19">
        <f t="shared" si="149"/>
      </c>
      <c r="Q305" s="19">
        <f t="shared" si="149"/>
      </c>
      <c r="R305" s="19">
        <f t="shared" si="150"/>
      </c>
      <c r="S305" s="19"/>
      <c r="T305" s="14"/>
    </row>
    <row r="306" spans="1:20" ht="15">
      <c r="A306" s="20" t="s">
        <v>214</v>
      </c>
      <c r="B306" s="93" t="s">
        <v>23</v>
      </c>
      <c r="C306" s="21" t="str">
        <f t="shared" si="147"/>
        <v>Andrea Jenkins</v>
      </c>
      <c r="D306" s="21">
        <f t="shared" si="148"/>
        <v>0</v>
      </c>
      <c r="E306" s="21" t="str">
        <f t="shared" si="120"/>
        <v>Bedfordshire</v>
      </c>
      <c r="F306" s="129">
        <v>20.46</v>
      </c>
      <c r="G306" s="134">
        <f>Overallresults!$D$19</f>
        <v>4</v>
      </c>
      <c r="H306" s="14"/>
      <c r="I306" s="14"/>
      <c r="J306" s="22"/>
      <c r="K306" s="19">
        <f t="shared" si="149"/>
        <v>4</v>
      </c>
      <c r="L306" s="19">
        <f t="shared" si="149"/>
      </c>
      <c r="M306" s="19">
        <f t="shared" si="149"/>
      </c>
      <c r="N306" s="19">
        <f t="shared" si="149"/>
      </c>
      <c r="O306" s="19">
        <f t="shared" si="149"/>
      </c>
      <c r="P306" s="19">
        <f t="shared" si="149"/>
      </c>
      <c r="Q306" s="19">
        <f t="shared" si="149"/>
      </c>
      <c r="R306" s="19">
        <f t="shared" si="150"/>
      </c>
      <c r="S306" s="19"/>
      <c r="T306" s="14"/>
    </row>
    <row r="307" spans="1:20" ht="15">
      <c r="A307" s="20"/>
      <c r="B307" s="93" t="s">
        <v>24</v>
      </c>
      <c r="C307" s="21">
        <f t="shared" si="147"/>
      </c>
      <c r="D307" s="21">
        <f t="shared" si="148"/>
      </c>
      <c r="E307" s="21">
        <f t="shared" si="120"/>
      </c>
      <c r="F307" s="129" t="s">
        <v>147</v>
      </c>
      <c r="G307" s="134">
        <f>Overallresults!$D$20</f>
        <v>0</v>
      </c>
      <c r="H307" s="14"/>
      <c r="I307" s="14"/>
      <c r="J307" s="22"/>
      <c r="K307" s="19">
        <f t="shared" si="149"/>
      </c>
      <c r="L307" s="19">
        <f t="shared" si="149"/>
      </c>
      <c r="M307" s="19">
        <f t="shared" si="149"/>
      </c>
      <c r="N307" s="19">
        <f t="shared" si="149"/>
      </c>
      <c r="O307" s="19">
        <f t="shared" si="149"/>
      </c>
      <c r="P307" s="19">
        <f t="shared" si="149"/>
      </c>
      <c r="Q307" s="19">
        <f t="shared" si="149"/>
      </c>
      <c r="R307" s="19">
        <f t="shared" si="150"/>
      </c>
      <c r="S307" s="19"/>
      <c r="T307" s="14"/>
    </row>
    <row r="308" spans="1:20" ht="15">
      <c r="A308" s="20"/>
      <c r="B308" s="93" t="s">
        <v>25</v>
      </c>
      <c r="C308" s="21">
        <f t="shared" si="147"/>
      </c>
      <c r="D308" s="21">
        <f t="shared" si="148"/>
      </c>
      <c r="E308" s="21">
        <f t="shared" si="120"/>
      </c>
      <c r="F308" s="129" t="s">
        <v>147</v>
      </c>
      <c r="G308" s="134">
        <f>Overallresults!$D$21</f>
        <v>0</v>
      </c>
      <c r="H308" s="14"/>
      <c r="I308" s="14" t="e">
        <f>IF(OR(F308="",F308-VLOOKUP($A300,AWstandards,12,FALSE)&lt;0),0,INT(VLOOKUP($A300,AWstandards,11,FALSE)*(F308-VLOOKUP($A300,AWstandards,12,FALSE))^VLOOKUP($A300,AWstandards,13,FALSE)+0.5))</f>
        <v>#VALUE!</v>
      </c>
      <c r="J308" s="22"/>
      <c r="K308" s="19">
        <f t="shared" si="149"/>
      </c>
      <c r="L308" s="19">
        <f t="shared" si="149"/>
      </c>
      <c r="M308" s="19">
        <f t="shared" si="149"/>
      </c>
      <c r="N308" s="19">
        <f t="shared" si="149"/>
      </c>
      <c r="O308" s="19">
        <f t="shared" si="149"/>
      </c>
      <c r="P308" s="19">
        <f t="shared" si="149"/>
      </c>
      <c r="Q308" s="19">
        <f t="shared" si="149"/>
      </c>
      <c r="R308" s="19">
        <f t="shared" si="150"/>
      </c>
      <c r="S308" s="19">
        <f>SUM(Decsheets!$V$5:$V$12)-(SUM(K301:Q308))</f>
        <v>0</v>
      </c>
      <c r="T308" s="14"/>
    </row>
    <row r="309" spans="1:20" ht="15">
      <c r="A309" s="28" t="s">
        <v>15</v>
      </c>
      <c r="B309" s="92"/>
      <c r="C309" s="23" t="s">
        <v>116</v>
      </c>
      <c r="D309" s="23"/>
      <c r="E309" s="26"/>
      <c r="F309" s="136" t="s">
        <v>147</v>
      </c>
      <c r="G309" s="131"/>
      <c r="H309" s="14"/>
      <c r="I309" s="14"/>
      <c r="J309" s="14"/>
      <c r="K309" s="19"/>
      <c r="L309" s="19"/>
      <c r="M309" s="19"/>
      <c r="N309" s="19"/>
      <c r="O309" s="19"/>
      <c r="P309" s="19"/>
      <c r="Q309" s="19"/>
      <c r="R309" s="19"/>
      <c r="S309" s="19"/>
      <c r="T309" s="14" t="s">
        <v>70</v>
      </c>
    </row>
    <row r="310" spans="1:20" ht="15">
      <c r="A310" s="20" t="s">
        <v>660</v>
      </c>
      <c r="B310" s="93">
        <v>1</v>
      </c>
      <c r="C310" s="21" t="str">
        <f aca="true" t="shared" si="151" ref="C310:C317">IF(A310="","",VLOOKUP($A$309,IF(LEN(A310)=2,SWB,SWA),VLOOKUP(LEFT(A310,1),club,6,FALSE),FALSE))</f>
        <v>Georgia Shephard</v>
      </c>
      <c r="D310" s="21">
        <f aca="true" t="shared" si="152" ref="D310:D317">IF(A310="","",VLOOKUP($A$309,IF(LEN(A310)=2,SWB,SWA),VLOOKUP(LEFT(A310,1),club,7,FALSE),FALSE))</f>
        <v>0</v>
      </c>
      <c r="E310" s="21" t="str">
        <f t="shared" si="120"/>
        <v>Hertfordshire</v>
      </c>
      <c r="F310" s="129">
        <v>32.31</v>
      </c>
      <c r="G310" s="134">
        <f>Overallresults!$E$14</f>
        <v>8</v>
      </c>
      <c r="H310" s="14"/>
      <c r="I310" s="14" t="e">
        <f>IF(OR(F310="",F310-VLOOKUP($A309,AWstandards,12,FALSE)&lt;0),0,INT(VLOOKUP($A309,AWstandards,11,FALSE)*(F310-VLOOKUP($A309,AWstandards,12,FALSE))^VLOOKUP($A309,AWstandards,13,FALSE)+0.5))</f>
        <v>#NAME?</v>
      </c>
      <c r="J310" s="22"/>
      <c r="K310" s="19">
        <f aca="true" t="shared" si="153" ref="K310:Q317">IF($A310="","",IF(LEFT($A310,1)=K$12,$G310,""))</f>
      </c>
      <c r="L310" s="19">
        <f t="shared" si="153"/>
      </c>
      <c r="M310" s="19">
        <f t="shared" si="153"/>
        <v>8</v>
      </c>
      <c r="N310" s="19">
        <f t="shared" si="153"/>
      </c>
      <c r="O310" s="19">
        <f t="shared" si="153"/>
      </c>
      <c r="P310" s="19">
        <f t="shared" si="153"/>
      </c>
      <c r="Q310" s="19">
        <f t="shared" si="153"/>
      </c>
      <c r="R310" s="19">
        <f aca="true" t="shared" si="154" ref="R310:R317">IF($A310="","",IF(LEFT($A310,1)=R$11,$G310,""))</f>
      </c>
      <c r="S310" s="19"/>
      <c r="T310" s="14"/>
    </row>
    <row r="311" spans="1:20" ht="15">
      <c r="A311" s="20" t="s">
        <v>662</v>
      </c>
      <c r="B311" s="93">
        <v>2</v>
      </c>
      <c r="C311" s="21" t="str">
        <f t="shared" si="151"/>
        <v>Debbie Castle</v>
      </c>
      <c r="D311" s="21">
        <f t="shared" si="152"/>
        <v>0</v>
      </c>
      <c r="E311" s="21" t="str">
        <f aca="true" t="shared" si="155" ref="E311:E317">IF(A311="","",VLOOKUP(LEFT(A311,1),club,2,FALSE))</f>
        <v>Suffolk</v>
      </c>
      <c r="F311" s="129">
        <v>30.99</v>
      </c>
      <c r="G311" s="134">
        <f>Overallresults!$E$15</f>
        <v>6</v>
      </c>
      <c r="H311" s="14"/>
      <c r="I311" s="14" t="e">
        <f>IF(OR(F311="",F311-VLOOKUP($A309,AWstandards,12,FALSE)&lt;0),0,INT(VLOOKUP($A309,AWstandards,11,FALSE)*(F311-VLOOKUP($A309,AWstandards,12,FALSE))^VLOOKUP($A309,AWstandards,13,FALSE)+0.5))</f>
        <v>#NAME?</v>
      </c>
      <c r="J311" s="22"/>
      <c r="K311" s="19">
        <f t="shared" si="153"/>
      </c>
      <c r="L311" s="19">
        <f t="shared" si="153"/>
      </c>
      <c r="M311" s="19">
        <f t="shared" si="153"/>
      </c>
      <c r="N311" s="19">
        <f t="shared" si="153"/>
      </c>
      <c r="O311" s="19">
        <f t="shared" si="153"/>
      </c>
      <c r="P311" s="19">
        <f t="shared" si="153"/>
        <v>6</v>
      </c>
      <c r="Q311" s="19">
        <f t="shared" si="153"/>
      </c>
      <c r="R311" s="19">
        <f t="shared" si="154"/>
      </c>
      <c r="S311" s="19"/>
      <c r="T311" s="14"/>
    </row>
    <row r="312" spans="1:20" ht="15">
      <c r="A312" s="20" t="s">
        <v>663</v>
      </c>
      <c r="B312" s="93">
        <v>3</v>
      </c>
      <c r="C312" s="21" t="str">
        <f t="shared" si="151"/>
        <v>Steph Pain</v>
      </c>
      <c r="D312" s="21">
        <f t="shared" si="152"/>
        <v>0</v>
      </c>
      <c r="E312" s="21" t="str">
        <f t="shared" si="155"/>
        <v>Norfolk</v>
      </c>
      <c r="F312" s="129">
        <v>26.57</v>
      </c>
      <c r="G312" s="134">
        <f>Overallresults!$E$16</f>
        <v>4</v>
      </c>
      <c r="H312" s="14"/>
      <c r="I312" s="14" t="e">
        <f>IF(OR(F312="",F312-VLOOKUP($A309,AWstandards,12,FALSE)&lt;0),0,INT(VLOOKUP($A309,AWstandards,11,FALSE)*(F312-VLOOKUP($A309,AWstandards,12,FALSE))^VLOOKUP($A309,AWstandards,13,FALSE)+0.5))</f>
        <v>#NAME?</v>
      </c>
      <c r="J312" s="22"/>
      <c r="K312" s="19">
        <f t="shared" si="153"/>
      </c>
      <c r="L312" s="19">
        <f t="shared" si="153"/>
      </c>
      <c r="M312" s="19">
        <f t="shared" si="153"/>
      </c>
      <c r="N312" s="19">
        <f t="shared" si="153"/>
      </c>
      <c r="O312" s="19">
        <f t="shared" si="153"/>
        <v>4</v>
      </c>
      <c r="P312" s="19">
        <f t="shared" si="153"/>
      </c>
      <c r="Q312" s="19">
        <f t="shared" si="153"/>
      </c>
      <c r="R312" s="19">
        <f t="shared" si="154"/>
      </c>
      <c r="S312" s="19"/>
      <c r="T312" s="14"/>
    </row>
    <row r="313" spans="1:20" ht="15">
      <c r="A313" s="20" t="s">
        <v>661</v>
      </c>
      <c r="B313" s="93" t="s">
        <v>21</v>
      </c>
      <c r="C313" s="21" t="str">
        <f t="shared" si="151"/>
        <v>Sarah McGrath</v>
      </c>
      <c r="D313" s="21">
        <f t="shared" si="152"/>
        <v>0</v>
      </c>
      <c r="E313" s="21" t="str">
        <f t="shared" si="155"/>
        <v>Cambridgeshire</v>
      </c>
      <c r="F313" s="129">
        <v>20.2</v>
      </c>
      <c r="G313" s="134">
        <f>Overallresults!$E$17</f>
        <v>3</v>
      </c>
      <c r="H313" s="14"/>
      <c r="I313" s="14"/>
      <c r="J313" s="22"/>
      <c r="K313" s="19">
        <f t="shared" si="153"/>
      </c>
      <c r="L313" s="19">
        <f t="shared" si="153"/>
        <v>3</v>
      </c>
      <c r="M313" s="19">
        <f t="shared" si="153"/>
      </c>
      <c r="N313" s="19">
        <f t="shared" si="153"/>
      </c>
      <c r="O313" s="19">
        <f t="shared" si="153"/>
      </c>
      <c r="P313" s="19">
        <f t="shared" si="153"/>
      </c>
      <c r="Q313" s="19">
        <f t="shared" si="153"/>
      </c>
      <c r="R313" s="19">
        <f t="shared" si="154"/>
      </c>
      <c r="S313" s="19"/>
      <c r="T313" s="14"/>
    </row>
    <row r="314" spans="1:20" ht="15">
      <c r="A314" s="20" t="s">
        <v>664</v>
      </c>
      <c r="B314" s="93" t="s">
        <v>22</v>
      </c>
      <c r="C314" s="21" t="str">
        <f t="shared" si="151"/>
        <v>Sarah Ridley</v>
      </c>
      <c r="D314" s="21">
        <f t="shared" si="152"/>
        <v>0</v>
      </c>
      <c r="E314" s="21" t="str">
        <f t="shared" si="155"/>
        <v>Bedfordshire</v>
      </c>
      <c r="F314" s="129">
        <v>15</v>
      </c>
      <c r="G314" s="134">
        <f>Overallresults!$E$18</f>
        <v>2</v>
      </c>
      <c r="H314" s="14"/>
      <c r="I314" s="14"/>
      <c r="J314" s="22"/>
      <c r="K314" s="19">
        <f t="shared" si="153"/>
        <v>2</v>
      </c>
      <c r="L314" s="19">
        <f t="shared" si="153"/>
      </c>
      <c r="M314" s="19">
        <f t="shared" si="153"/>
      </c>
      <c r="N314" s="19">
        <f t="shared" si="153"/>
      </c>
      <c r="O314" s="19">
        <f t="shared" si="153"/>
      </c>
      <c r="P314" s="19">
        <f t="shared" si="153"/>
      </c>
      <c r="Q314" s="19">
        <f t="shared" si="153"/>
      </c>
      <c r="R314" s="19">
        <f t="shared" si="154"/>
      </c>
      <c r="S314" s="19"/>
      <c r="T314" s="14"/>
    </row>
    <row r="315" spans="1:20" ht="15">
      <c r="A315" s="20"/>
      <c r="B315" s="93" t="s">
        <v>23</v>
      </c>
      <c r="C315" s="21">
        <f t="shared" si="151"/>
      </c>
      <c r="D315" s="21">
        <f t="shared" si="152"/>
      </c>
      <c r="E315" s="21">
        <f t="shared" si="155"/>
      </c>
      <c r="F315" s="129" t="s">
        <v>147</v>
      </c>
      <c r="G315" s="134">
        <f>Overallresults!$E$19</f>
        <v>1</v>
      </c>
      <c r="H315" s="14"/>
      <c r="I315" s="14"/>
      <c r="J315" s="22"/>
      <c r="K315" s="19">
        <f t="shared" si="153"/>
      </c>
      <c r="L315" s="19">
        <f t="shared" si="153"/>
      </c>
      <c r="M315" s="19">
        <f t="shared" si="153"/>
      </c>
      <c r="N315" s="19">
        <f t="shared" si="153"/>
      </c>
      <c r="O315" s="19">
        <f t="shared" si="153"/>
      </c>
      <c r="P315" s="19">
        <f t="shared" si="153"/>
      </c>
      <c r="Q315" s="19">
        <f t="shared" si="153"/>
      </c>
      <c r="R315" s="19">
        <f t="shared" si="154"/>
      </c>
      <c r="S315" s="19"/>
      <c r="T315" s="14"/>
    </row>
    <row r="316" spans="1:20" ht="15">
      <c r="A316" s="20"/>
      <c r="B316" s="93" t="s">
        <v>24</v>
      </c>
      <c r="C316" s="21">
        <f t="shared" si="151"/>
      </c>
      <c r="D316" s="21">
        <f t="shared" si="152"/>
      </c>
      <c r="E316" s="21">
        <f t="shared" si="155"/>
      </c>
      <c r="F316" s="129" t="s">
        <v>147</v>
      </c>
      <c r="G316" s="134">
        <f>Overallresults!$E$20</f>
        <v>0</v>
      </c>
      <c r="H316" s="14"/>
      <c r="I316" s="14"/>
      <c r="J316" s="22"/>
      <c r="K316" s="19">
        <f t="shared" si="153"/>
      </c>
      <c r="L316" s="19">
        <f t="shared" si="153"/>
      </c>
      <c r="M316" s="19">
        <f t="shared" si="153"/>
      </c>
      <c r="N316" s="19">
        <f t="shared" si="153"/>
      </c>
      <c r="O316" s="19">
        <f t="shared" si="153"/>
      </c>
      <c r="P316" s="19">
        <f t="shared" si="153"/>
      </c>
      <c r="Q316" s="19">
        <f t="shared" si="153"/>
      </c>
      <c r="R316" s="19">
        <f t="shared" si="154"/>
      </c>
      <c r="S316" s="19"/>
      <c r="T316" s="14"/>
    </row>
    <row r="317" spans="1:20" ht="15">
      <c r="A317" s="20"/>
      <c r="B317" s="93" t="s">
        <v>25</v>
      </c>
      <c r="C317" s="21">
        <f t="shared" si="151"/>
      </c>
      <c r="D317" s="21">
        <f t="shared" si="152"/>
      </c>
      <c r="E317" s="21">
        <f t="shared" si="155"/>
      </c>
      <c r="F317" s="129" t="s">
        <v>147</v>
      </c>
      <c r="G317" s="134">
        <f>Overallresults!$E$21</f>
        <v>0</v>
      </c>
      <c r="H317" s="14"/>
      <c r="I317" s="14" t="e">
        <f>IF(OR(F317="",F317-VLOOKUP($A309,AWstandards,12,FALSE)&lt;0),0,INT(VLOOKUP($A309,AWstandards,11,FALSE)*(F317-VLOOKUP($A309,AWstandards,12,FALSE))^VLOOKUP($A309,AWstandards,13,FALSE)+0.5))</f>
        <v>#VALUE!</v>
      </c>
      <c r="J317" s="22"/>
      <c r="K317" s="19">
        <f t="shared" si="153"/>
      </c>
      <c r="L317" s="19">
        <f t="shared" si="153"/>
      </c>
      <c r="M317" s="19">
        <f t="shared" si="153"/>
      </c>
      <c r="N317" s="19">
        <f t="shared" si="153"/>
      </c>
      <c r="O317" s="19">
        <f t="shared" si="153"/>
      </c>
      <c r="P317" s="19">
        <f t="shared" si="153"/>
      </c>
      <c r="Q317" s="19">
        <f t="shared" si="153"/>
      </c>
      <c r="R317" s="19">
        <f t="shared" si="154"/>
      </c>
      <c r="S317" s="19">
        <f>SUM(Decsheets!$W$5:$W$12)-(SUM(K310:Q317))</f>
        <v>1</v>
      </c>
      <c r="T317" s="14"/>
    </row>
    <row r="318" spans="1:20" ht="15">
      <c r="A318" s="28" t="s">
        <v>16</v>
      </c>
      <c r="B318" s="92"/>
      <c r="C318" s="23" t="s">
        <v>117</v>
      </c>
      <c r="D318" s="23"/>
      <c r="E318" s="26"/>
      <c r="F318" s="125" t="s">
        <v>147</v>
      </c>
      <c r="G318" s="131"/>
      <c r="H318" s="14"/>
      <c r="I318" s="14"/>
      <c r="J318" s="27"/>
      <c r="K318" s="19"/>
      <c r="L318" s="19"/>
      <c r="M318" s="19"/>
      <c r="N318" s="19"/>
      <c r="O318" s="19"/>
      <c r="P318" s="19"/>
      <c r="Q318" s="19"/>
      <c r="R318" s="19"/>
      <c r="S318" s="19"/>
      <c r="T318" s="14" t="s">
        <v>16</v>
      </c>
    </row>
    <row r="319" spans="1:19" ht="15">
      <c r="A319" s="20" t="s">
        <v>157</v>
      </c>
      <c r="B319" s="93">
        <v>1</v>
      </c>
      <c r="C319" s="21" t="str">
        <f aca="true" t="shared" si="156" ref="C319:C326">IF(A319="","",VLOOKUP($A$318,IF(LEN(A319)=2,SWB,SWA),VLOOKUP(LEFT(A319,1),club,6,FALSE),FALSE))</f>
        <v>Cambridgeshire</v>
      </c>
      <c r="D319" s="21">
        <f aca="true" t="shared" si="157" ref="D319:D326">IF(A319="","",VLOOKUP($A$318,IF(LEN(A319)=2,SWB,SWA),VLOOKUP(LEFT(A319,1),club,7,FALSE),FALSE))</f>
        <v>0</v>
      </c>
      <c r="E319" s="21" t="str">
        <f aca="true" t="shared" si="158" ref="E319:E326">IF(A319="","",VLOOKUP(LEFT(A319,1),club,2,FALSE))</f>
        <v>Cambridgeshire</v>
      </c>
      <c r="F319" s="128">
        <v>49.4</v>
      </c>
      <c r="G319" s="134">
        <f>Overallresults!$D$14</f>
        <v>12</v>
      </c>
      <c r="H319" s="14"/>
      <c r="I319" s="14" t="e">
        <f>IF(OR(F319="",F319-VLOOKUP($A318,AWstandards,12,FALSE)&gt;0),0,INT(VLOOKUP($A318,AWstandards,11,FALSE)*(VLOOKUP($A318,AWstandards,12,FALSE)-F319)^VLOOKUP($A318,AWstandards,13,FALSE)+0.5))</f>
        <v>#NAME?</v>
      </c>
      <c r="J319" s="22"/>
      <c r="K319" s="19">
        <f aca="true" t="shared" si="159" ref="K319:Q334">IF($A319="","",IF(LEFT($A319,1)=K$12,$G319,""))</f>
      </c>
      <c r="L319" s="19">
        <f t="shared" si="159"/>
        <v>12</v>
      </c>
      <c r="M319" s="19">
        <f t="shared" si="159"/>
      </c>
      <c r="N319" s="19">
        <f t="shared" si="159"/>
      </c>
      <c r="O319" s="19">
        <f t="shared" si="159"/>
      </c>
      <c r="P319" s="19">
        <f t="shared" si="159"/>
      </c>
      <c r="Q319" s="19">
        <f t="shared" si="159"/>
      </c>
      <c r="R319" s="19">
        <f aca="true" t="shared" si="160" ref="R319:R335">IF($A319="","",IF(LEFT($A319,1)=R$11,$G319,""))</f>
      </c>
      <c r="S319" s="19"/>
    </row>
    <row r="320" spans="1:19" ht="15">
      <c r="A320" s="20" t="s">
        <v>269</v>
      </c>
      <c r="B320" s="93">
        <v>2</v>
      </c>
      <c r="C320" s="21" t="str">
        <f t="shared" si="156"/>
        <v>Norfolk</v>
      </c>
      <c r="D320" s="21">
        <f t="shared" si="157"/>
        <v>0</v>
      </c>
      <c r="E320" s="21" t="str">
        <f t="shared" si="158"/>
        <v>Norfolk</v>
      </c>
      <c r="F320" s="128">
        <v>52.6</v>
      </c>
      <c r="G320" s="134">
        <f>Overallresults!$D$15</f>
        <v>10</v>
      </c>
      <c r="H320" s="14"/>
      <c r="I320" s="14" t="e">
        <f>IF(OR(F320="",F320-VLOOKUP($A318,AWstandards,12,FALSE)&gt;0),0,INT(VLOOKUP($A318,AWstandards,11,FALSE)*(VLOOKUP($A318,AWstandards,12,FALSE)-F320)^VLOOKUP($A318,AWstandards,13,FALSE)+0.5))</f>
        <v>#NAME?</v>
      </c>
      <c r="J320" s="22"/>
      <c r="K320" s="19">
        <f t="shared" si="159"/>
      </c>
      <c r="L320" s="19">
        <f t="shared" si="159"/>
      </c>
      <c r="M320" s="19">
        <f t="shared" si="159"/>
      </c>
      <c r="N320" s="19">
        <f t="shared" si="159"/>
      </c>
      <c r="O320" s="19">
        <f t="shared" si="159"/>
        <v>10</v>
      </c>
      <c r="P320" s="19">
        <f t="shared" si="159"/>
      </c>
      <c r="Q320" s="19">
        <f t="shared" si="159"/>
      </c>
      <c r="R320" s="19">
        <f t="shared" si="160"/>
      </c>
      <c r="S320" s="19"/>
    </row>
    <row r="321" spans="1:19" ht="15">
      <c r="A321" s="20" t="s">
        <v>267</v>
      </c>
      <c r="B321" s="93">
        <v>3</v>
      </c>
      <c r="C321" s="21" t="str">
        <f t="shared" si="156"/>
        <v>Suffolk</v>
      </c>
      <c r="D321" s="21">
        <f t="shared" si="157"/>
        <v>0</v>
      </c>
      <c r="E321" s="21" t="str">
        <f t="shared" si="158"/>
        <v>Suffolk</v>
      </c>
      <c r="F321" s="128">
        <v>53.6</v>
      </c>
      <c r="G321" s="134">
        <f>Overallresults!$D$16</f>
        <v>8</v>
      </c>
      <c r="H321" s="14"/>
      <c r="I321" s="14" t="e">
        <f>IF(OR(F321="",F321-VLOOKUP($A318,AWstandards,12,FALSE)&gt;0),0,INT(VLOOKUP($A318,AWstandards,11,FALSE)*(VLOOKUP($A318,AWstandards,12,FALSE)-F321)^VLOOKUP($A318,AWstandards,13,FALSE)+0.5))</f>
        <v>#NAME?</v>
      </c>
      <c r="J321" s="22"/>
      <c r="K321" s="19">
        <f t="shared" si="159"/>
      </c>
      <c r="L321" s="19">
        <f t="shared" si="159"/>
      </c>
      <c r="M321" s="19">
        <f t="shared" si="159"/>
      </c>
      <c r="N321" s="19">
        <f t="shared" si="159"/>
      </c>
      <c r="O321" s="19">
        <f t="shared" si="159"/>
      </c>
      <c r="P321" s="19">
        <f t="shared" si="159"/>
        <v>8</v>
      </c>
      <c r="Q321" s="19">
        <f t="shared" si="159"/>
      </c>
      <c r="R321" s="19">
        <f t="shared" si="160"/>
      </c>
      <c r="S321" s="19"/>
    </row>
    <row r="322" spans="1:19" ht="15">
      <c r="A322" s="20" t="s">
        <v>155</v>
      </c>
      <c r="B322" s="93" t="s">
        <v>21</v>
      </c>
      <c r="C322" s="21" t="str">
        <f t="shared" si="156"/>
        <v>Essex</v>
      </c>
      <c r="D322" s="21">
        <f t="shared" si="157"/>
        <v>0</v>
      </c>
      <c r="E322" s="21" t="str">
        <f t="shared" si="158"/>
        <v>Essex</v>
      </c>
      <c r="F322" s="128">
        <v>53.6</v>
      </c>
      <c r="G322" s="134">
        <f>Overallresults!$D$17</f>
        <v>6</v>
      </c>
      <c r="H322" s="14"/>
      <c r="I322" s="14"/>
      <c r="J322" s="22"/>
      <c r="K322" s="19">
        <f t="shared" si="159"/>
      </c>
      <c r="L322" s="19">
        <f t="shared" si="159"/>
      </c>
      <c r="M322" s="19">
        <f t="shared" si="159"/>
      </c>
      <c r="N322" s="19">
        <f t="shared" si="159"/>
        <v>6</v>
      </c>
      <c r="O322" s="19">
        <f t="shared" si="159"/>
      </c>
      <c r="P322" s="19">
        <f t="shared" si="159"/>
      </c>
      <c r="Q322" s="19">
        <f t="shared" si="159"/>
      </c>
      <c r="R322" s="19">
        <f t="shared" si="160"/>
      </c>
      <c r="S322" s="19"/>
    </row>
    <row r="323" spans="1:19" ht="15">
      <c r="A323" s="20"/>
      <c r="B323" s="93" t="s">
        <v>22</v>
      </c>
      <c r="C323" s="21">
        <f t="shared" si="156"/>
      </c>
      <c r="D323" s="21">
        <f t="shared" si="157"/>
      </c>
      <c r="E323" s="21">
        <f t="shared" si="158"/>
      </c>
      <c r="F323" s="128"/>
      <c r="G323" s="134">
        <f>Overallresults!$D$18</f>
        <v>5</v>
      </c>
      <c r="H323" s="14"/>
      <c r="I323" s="14"/>
      <c r="J323" s="22"/>
      <c r="K323" s="19">
        <f t="shared" si="159"/>
      </c>
      <c r="L323" s="19">
        <f t="shared" si="159"/>
      </c>
      <c r="M323" s="19">
        <f t="shared" si="159"/>
      </c>
      <c r="N323" s="19">
        <f t="shared" si="159"/>
      </c>
      <c r="O323" s="19">
        <f t="shared" si="159"/>
      </c>
      <c r="P323" s="19">
        <f t="shared" si="159"/>
      </c>
      <c r="Q323" s="19">
        <f t="shared" si="159"/>
      </c>
      <c r="R323" s="19">
        <f t="shared" si="160"/>
      </c>
      <c r="S323" s="19"/>
    </row>
    <row r="324" spans="1:19" ht="15">
      <c r="A324" s="20"/>
      <c r="B324" s="93" t="s">
        <v>23</v>
      </c>
      <c r="C324" s="21">
        <f t="shared" si="156"/>
      </c>
      <c r="D324" s="21">
        <f t="shared" si="157"/>
      </c>
      <c r="E324" s="21">
        <f t="shared" si="158"/>
      </c>
      <c r="F324" s="128" t="s">
        <v>147</v>
      </c>
      <c r="G324" s="134">
        <f>Overallresults!$D$19</f>
        <v>4</v>
      </c>
      <c r="H324" s="14"/>
      <c r="I324" s="14"/>
      <c r="J324" s="22"/>
      <c r="K324" s="19">
        <f t="shared" si="159"/>
      </c>
      <c r="L324" s="19">
        <f t="shared" si="159"/>
      </c>
      <c r="M324" s="19">
        <f t="shared" si="159"/>
      </c>
      <c r="N324" s="19">
        <f t="shared" si="159"/>
      </c>
      <c r="O324" s="19">
        <f t="shared" si="159"/>
      </c>
      <c r="P324" s="19">
        <f t="shared" si="159"/>
      </c>
      <c r="Q324" s="19">
        <f t="shared" si="159"/>
      </c>
      <c r="R324" s="19">
        <f t="shared" si="160"/>
      </c>
      <c r="S324" s="19"/>
    </row>
    <row r="325" spans="1:19" ht="15">
      <c r="A325" s="20"/>
      <c r="B325" s="93" t="s">
        <v>24</v>
      </c>
      <c r="C325" s="21">
        <f t="shared" si="156"/>
      </c>
      <c r="D325" s="21">
        <f t="shared" si="157"/>
      </c>
      <c r="E325" s="21">
        <f t="shared" si="158"/>
      </c>
      <c r="F325" s="128" t="s">
        <v>147</v>
      </c>
      <c r="G325" s="134">
        <f>Overallresults!$D$20</f>
        <v>0</v>
      </c>
      <c r="H325" s="14"/>
      <c r="I325" s="14"/>
      <c r="J325" s="22"/>
      <c r="K325" s="19">
        <f t="shared" si="159"/>
      </c>
      <c r="L325" s="19">
        <f t="shared" si="159"/>
      </c>
      <c r="M325" s="19">
        <f t="shared" si="159"/>
      </c>
      <c r="N325" s="19">
        <f t="shared" si="159"/>
      </c>
      <c r="O325" s="19">
        <f t="shared" si="159"/>
      </c>
      <c r="P325" s="19">
        <f t="shared" si="159"/>
      </c>
      <c r="Q325" s="19">
        <f t="shared" si="159"/>
      </c>
      <c r="R325" s="19">
        <f t="shared" si="160"/>
      </c>
      <c r="S325" s="19"/>
    </row>
    <row r="326" spans="1:19" ht="15">
      <c r="A326" s="20" t="s">
        <v>270</v>
      </c>
      <c r="B326" s="93" t="s">
        <v>25</v>
      </c>
      <c r="C326" s="21" t="str">
        <f t="shared" si="156"/>
        <v>Hertfordshire</v>
      </c>
      <c r="D326" s="21">
        <f t="shared" si="157"/>
        <v>0</v>
      </c>
      <c r="E326" s="21" t="str">
        <f t="shared" si="158"/>
        <v>Hertfordshire</v>
      </c>
      <c r="F326" s="128" t="s">
        <v>727</v>
      </c>
      <c r="G326" s="134">
        <f>Overallresults!$D$21</f>
        <v>0</v>
      </c>
      <c r="H326" s="14"/>
      <c r="I326" s="14" t="e">
        <f>IF(OR(F326="",F326-VLOOKUP($A318,AWstandards,12,FALSE)&gt;0),0,INT(VLOOKUP($A318,AWstandards,11,FALSE)*(VLOOKUP($A318,AWstandards,12,FALSE)-F326)^VLOOKUP($A318,AWstandards,13,FALSE)+0.5))</f>
        <v>#VALUE!</v>
      </c>
      <c r="J326" s="22"/>
      <c r="K326" s="19">
        <f t="shared" si="159"/>
      </c>
      <c r="L326" s="19">
        <f t="shared" si="159"/>
      </c>
      <c r="M326" s="19">
        <f t="shared" si="159"/>
        <v>0</v>
      </c>
      <c r="N326" s="19">
        <f t="shared" si="159"/>
      </c>
      <c r="O326" s="19">
        <f t="shared" si="159"/>
      </c>
      <c r="P326" s="19">
        <f t="shared" si="159"/>
      </c>
      <c r="Q326" s="19">
        <f t="shared" si="159"/>
      </c>
      <c r="R326" s="19">
        <f t="shared" si="160"/>
      </c>
      <c r="S326" s="19">
        <f>SUM(Decsheets!$V$5:$V$12)-(SUM(K319:Q326))</f>
        <v>9</v>
      </c>
    </row>
    <row r="327" spans="1:20" ht="15">
      <c r="A327" s="28" t="s">
        <v>212</v>
      </c>
      <c r="B327" s="92"/>
      <c r="C327" s="23" t="s">
        <v>225</v>
      </c>
      <c r="D327" s="23"/>
      <c r="E327" s="26"/>
      <c r="F327" s="125" t="s">
        <v>147</v>
      </c>
      <c r="G327" s="131"/>
      <c r="H327" s="14"/>
      <c r="I327" s="14"/>
      <c r="J327" s="27"/>
      <c r="K327" s="19"/>
      <c r="L327" s="19"/>
      <c r="M327" s="19"/>
      <c r="N327" s="19"/>
      <c r="O327" s="19"/>
      <c r="P327" s="19"/>
      <c r="Q327" s="19"/>
      <c r="R327" s="19"/>
      <c r="S327" s="19"/>
      <c r="T327" s="14" t="s">
        <v>212</v>
      </c>
    </row>
    <row r="328" spans="1:19" ht="15">
      <c r="A328" s="20" t="s">
        <v>269</v>
      </c>
      <c r="B328" s="93">
        <v>1</v>
      </c>
      <c r="C328" s="21" t="str">
        <f aca="true" t="shared" si="161" ref="C328:C335">IF(A328="","",VLOOKUP($A$327,IF(LEN(A328)=2,SWB,SWA),VLOOKUP(LEFT(A328,1),club,6,FALSE),FALSE))</f>
        <v>Norfolk</v>
      </c>
      <c r="D328" s="21">
        <f aca="true" t="shared" si="162" ref="D328:D335">IF(A328="","",VLOOKUP($A$327,IF(LEN(A328)=2,SWB,SWA),VLOOKUP(LEFT(A328,1),club,7,FALSE),FALSE))</f>
        <v>0</v>
      </c>
      <c r="E328" s="21" t="str">
        <f aca="true" t="shared" si="163" ref="E328:E335">IF(A328="","",VLOOKUP(LEFT(A328,1),club,2,FALSE))</f>
        <v>Norfolk</v>
      </c>
      <c r="F328" s="152" t="s">
        <v>740</v>
      </c>
      <c r="G328" s="134">
        <f>Overallresults!$D$14</f>
        <v>12</v>
      </c>
      <c r="H328" s="14"/>
      <c r="I328" s="14" t="e">
        <f>IF(OR(F328="",F328-VLOOKUP($A327,AWstandards,12,FALSE)&gt;0),0,INT(VLOOKUP($A327,AWstandards,11,FALSE)*(VLOOKUP($A327,AWstandards,12,FALSE)-F328)^VLOOKUP($A327,AWstandards,13,FALSE)+0.5))</f>
        <v>#NAME?</v>
      </c>
      <c r="J328" s="22"/>
      <c r="K328" s="19">
        <f t="shared" si="159"/>
      </c>
      <c r="L328" s="19">
        <f t="shared" si="159"/>
      </c>
      <c r="M328" s="19">
        <f t="shared" si="159"/>
      </c>
      <c r="N328" s="19">
        <f t="shared" si="159"/>
      </c>
      <c r="O328" s="19">
        <f t="shared" si="159"/>
        <v>12</v>
      </c>
      <c r="P328" s="19">
        <f t="shared" si="159"/>
      </c>
      <c r="Q328" s="19">
        <f t="shared" si="159"/>
      </c>
      <c r="R328" s="19">
        <f t="shared" si="160"/>
      </c>
      <c r="S328" s="19"/>
    </row>
    <row r="329" spans="1:19" ht="15">
      <c r="A329" s="20" t="s">
        <v>157</v>
      </c>
      <c r="B329" s="93">
        <v>2</v>
      </c>
      <c r="C329" s="21" t="str">
        <f t="shared" si="161"/>
        <v>Cambridgeshire</v>
      </c>
      <c r="D329" s="21">
        <f t="shared" si="162"/>
        <v>0</v>
      </c>
      <c r="E329" s="21" t="str">
        <f t="shared" si="163"/>
        <v>Cambridgeshire</v>
      </c>
      <c r="F329" s="152" t="s">
        <v>741</v>
      </c>
      <c r="G329" s="134">
        <f>Overallresults!$D$15</f>
        <v>10</v>
      </c>
      <c r="H329" s="14"/>
      <c r="I329" s="14" t="e">
        <f>IF(OR(F329="",F329-VLOOKUP($A327,AWstandards,12,FALSE)&gt;0),0,INT(VLOOKUP($A327,AWstandards,11,FALSE)*(VLOOKUP($A327,AWstandards,12,FALSE)-F329)^VLOOKUP($A327,AWstandards,13,FALSE)+0.5))</f>
        <v>#NAME?</v>
      </c>
      <c r="J329" s="22"/>
      <c r="K329" s="19">
        <f t="shared" si="159"/>
      </c>
      <c r="L329" s="19">
        <f t="shared" si="159"/>
        <v>10</v>
      </c>
      <c r="M329" s="19">
        <f t="shared" si="159"/>
      </c>
      <c r="N329" s="19">
        <f t="shared" si="159"/>
      </c>
      <c r="O329" s="19">
        <f t="shared" si="159"/>
      </c>
      <c r="P329" s="19">
        <f t="shared" si="159"/>
      </c>
      <c r="Q329" s="19">
        <f t="shared" si="159"/>
      </c>
      <c r="R329" s="19">
        <f t="shared" si="160"/>
      </c>
      <c r="S329" s="19"/>
    </row>
    <row r="330" spans="1:19" ht="15">
      <c r="A330" s="20" t="s">
        <v>270</v>
      </c>
      <c r="B330" s="93">
        <v>3</v>
      </c>
      <c r="C330" s="21" t="str">
        <f t="shared" si="161"/>
        <v>Hertfordshire</v>
      </c>
      <c r="D330" s="21">
        <f t="shared" si="162"/>
        <v>0</v>
      </c>
      <c r="E330" s="21" t="str">
        <f t="shared" si="163"/>
        <v>Hertfordshire</v>
      </c>
      <c r="F330" s="152" t="s">
        <v>742</v>
      </c>
      <c r="G330" s="134">
        <f>Overallresults!$D$16</f>
        <v>8</v>
      </c>
      <c r="H330" s="14"/>
      <c r="I330" s="14" t="e">
        <f>IF(OR(F330="",F330-VLOOKUP($A327,AWstandards,12,FALSE)&gt;0),0,INT(VLOOKUP($A327,AWstandards,11,FALSE)*(VLOOKUP($A327,AWstandards,12,FALSE)-F330)^VLOOKUP($A327,AWstandards,13,FALSE)+0.5))</f>
        <v>#NAME?</v>
      </c>
      <c r="J330" s="22"/>
      <c r="K330" s="19">
        <f t="shared" si="159"/>
      </c>
      <c r="L330" s="19">
        <f t="shared" si="159"/>
      </c>
      <c r="M330" s="19">
        <f t="shared" si="159"/>
        <v>8</v>
      </c>
      <c r="N330" s="19">
        <f t="shared" si="159"/>
      </c>
      <c r="O330" s="19">
        <f t="shared" si="159"/>
      </c>
      <c r="P330" s="19">
        <f t="shared" si="159"/>
      </c>
      <c r="Q330" s="19">
        <f t="shared" si="159"/>
      </c>
      <c r="R330" s="19">
        <f t="shared" si="160"/>
      </c>
      <c r="S330" s="19"/>
    </row>
    <row r="331" spans="1:19" ht="15">
      <c r="A331" s="20" t="s">
        <v>155</v>
      </c>
      <c r="B331" s="93" t="s">
        <v>21</v>
      </c>
      <c r="C331" s="21" t="str">
        <f t="shared" si="161"/>
        <v>Essex</v>
      </c>
      <c r="D331" s="21">
        <f t="shared" si="162"/>
        <v>0</v>
      </c>
      <c r="E331" s="21" t="str">
        <f t="shared" si="163"/>
        <v>Essex</v>
      </c>
      <c r="F331" s="152" t="s">
        <v>743</v>
      </c>
      <c r="G331" s="134">
        <f>Overallresults!$D$17</f>
        <v>6</v>
      </c>
      <c r="H331" s="14"/>
      <c r="I331" s="14"/>
      <c r="J331" s="22"/>
      <c r="K331" s="19">
        <f t="shared" si="159"/>
      </c>
      <c r="L331" s="19">
        <f t="shared" si="159"/>
      </c>
      <c r="M331" s="19">
        <f t="shared" si="159"/>
      </c>
      <c r="N331" s="19">
        <f t="shared" si="159"/>
        <v>6</v>
      </c>
      <c r="O331" s="19">
        <f t="shared" si="159"/>
      </c>
      <c r="P331" s="19">
        <f t="shared" si="159"/>
      </c>
      <c r="Q331" s="19">
        <f t="shared" si="159"/>
      </c>
      <c r="R331" s="19">
        <f t="shared" si="160"/>
      </c>
      <c r="S331" s="19"/>
    </row>
    <row r="332" spans="1:19" ht="15">
      <c r="A332" s="20" t="s">
        <v>267</v>
      </c>
      <c r="B332" s="93" t="s">
        <v>22</v>
      </c>
      <c r="C332" s="21" t="str">
        <f t="shared" si="161"/>
        <v>Suffolk</v>
      </c>
      <c r="D332" s="21">
        <f t="shared" si="162"/>
        <v>0</v>
      </c>
      <c r="E332" s="21" t="str">
        <f t="shared" si="163"/>
        <v>Suffolk</v>
      </c>
      <c r="F332" s="152" t="s">
        <v>744</v>
      </c>
      <c r="G332" s="134">
        <f>Overallresults!$D$18</f>
        <v>5</v>
      </c>
      <c r="H332" s="14"/>
      <c r="I332" s="14"/>
      <c r="J332" s="22"/>
      <c r="K332" s="19">
        <f t="shared" si="159"/>
      </c>
      <c r="L332" s="19">
        <f t="shared" si="159"/>
      </c>
      <c r="M332" s="19">
        <f t="shared" si="159"/>
      </c>
      <c r="N332" s="19">
        <f t="shared" si="159"/>
      </c>
      <c r="O332" s="19">
        <f t="shared" si="159"/>
      </c>
      <c r="P332" s="19">
        <f t="shared" si="159"/>
        <v>5</v>
      </c>
      <c r="Q332" s="19">
        <f t="shared" si="159"/>
      </c>
      <c r="R332" s="19">
        <f t="shared" si="160"/>
      </c>
      <c r="S332" s="19"/>
    </row>
    <row r="333" spans="1:19" ht="15">
      <c r="A333" s="20"/>
      <c r="B333" s="93" t="s">
        <v>23</v>
      </c>
      <c r="C333" s="21">
        <f t="shared" si="161"/>
      </c>
      <c r="D333" s="21">
        <f t="shared" si="162"/>
      </c>
      <c r="E333" s="21">
        <f t="shared" si="163"/>
      </c>
      <c r="F333" s="152" t="s">
        <v>147</v>
      </c>
      <c r="G333" s="134">
        <f>Overallresults!$D$19</f>
        <v>4</v>
      </c>
      <c r="H333" s="14"/>
      <c r="I333" s="14"/>
      <c r="J333" s="22"/>
      <c r="K333" s="19">
        <f t="shared" si="159"/>
      </c>
      <c r="L333" s="19">
        <f t="shared" si="159"/>
      </c>
      <c r="M333" s="19">
        <f t="shared" si="159"/>
      </c>
      <c r="N333" s="19">
        <f t="shared" si="159"/>
      </c>
      <c r="O333" s="19">
        <f t="shared" si="159"/>
      </c>
      <c r="P333" s="19">
        <f t="shared" si="159"/>
      </c>
      <c r="Q333" s="19">
        <f t="shared" si="159"/>
      </c>
      <c r="R333" s="19">
        <f t="shared" si="160"/>
      </c>
      <c r="S333" s="19"/>
    </row>
    <row r="334" spans="1:19" ht="15">
      <c r="A334" s="20"/>
      <c r="B334" s="93" t="s">
        <v>24</v>
      </c>
      <c r="C334" s="21">
        <f t="shared" si="161"/>
      </c>
      <c r="D334" s="21">
        <f t="shared" si="162"/>
      </c>
      <c r="E334" s="21">
        <f t="shared" si="163"/>
      </c>
      <c r="F334" s="152" t="s">
        <v>147</v>
      </c>
      <c r="G334" s="134">
        <f>Overallresults!$D$20</f>
        <v>0</v>
      </c>
      <c r="H334" s="14"/>
      <c r="I334" s="14"/>
      <c r="J334" s="22"/>
      <c r="K334" s="19">
        <f t="shared" si="159"/>
      </c>
      <c r="L334" s="19">
        <f t="shared" si="159"/>
      </c>
      <c r="M334" s="19">
        <f t="shared" si="159"/>
      </c>
      <c r="N334" s="19">
        <f t="shared" si="159"/>
      </c>
      <c r="O334" s="19">
        <f t="shared" si="159"/>
      </c>
      <c r="P334" s="19">
        <f t="shared" si="159"/>
      </c>
      <c r="Q334" s="19">
        <f t="shared" si="159"/>
      </c>
      <c r="R334" s="19">
        <f t="shared" si="160"/>
      </c>
      <c r="S334" s="19"/>
    </row>
    <row r="335" spans="1:19" ht="15">
      <c r="A335" s="20"/>
      <c r="B335" s="93" t="s">
        <v>25</v>
      </c>
      <c r="C335" s="21">
        <f t="shared" si="161"/>
      </c>
      <c r="D335" s="21">
        <f t="shared" si="162"/>
      </c>
      <c r="E335" s="21">
        <f t="shared" si="163"/>
      </c>
      <c r="F335" s="152" t="s">
        <v>147</v>
      </c>
      <c r="G335" s="134">
        <f>Overallresults!$D$21</f>
        <v>0</v>
      </c>
      <c r="H335" s="14"/>
      <c r="I335" s="14" t="e">
        <f>IF(OR(F335="",F335-VLOOKUP($A327,AWstandards,12,FALSE)&gt;0),0,INT(VLOOKUP($A327,AWstandards,11,FALSE)*(VLOOKUP($A327,AWstandards,12,FALSE)-F335)^VLOOKUP($A327,AWstandards,13,FALSE)+0.5))</f>
        <v>#VALUE!</v>
      </c>
      <c r="J335" s="22"/>
      <c r="K335" s="19">
        <f aca="true" t="shared" si="164" ref="K335:Q335">IF($A335="","",IF(LEFT($A335,1)=K$12,$G335,""))</f>
      </c>
      <c r="L335" s="19">
        <f t="shared" si="164"/>
      </c>
      <c r="M335" s="19">
        <f t="shared" si="164"/>
      </c>
      <c r="N335" s="19">
        <f t="shared" si="164"/>
      </c>
      <c r="O335" s="19">
        <f t="shared" si="164"/>
      </c>
      <c r="P335" s="19">
        <f t="shared" si="164"/>
      </c>
      <c r="Q335" s="19">
        <f t="shared" si="164"/>
      </c>
      <c r="R335" s="19">
        <f t="shared" si="160"/>
      </c>
      <c r="S335" s="19">
        <f>SUM(Decsheets!$V$5:$V$12)-(SUM(K328:Q335))</f>
        <v>4</v>
      </c>
    </row>
  </sheetData>
  <sheetProtection password="CAC7" sheet="1" selectLockedCells="1"/>
  <mergeCells count="4">
    <mergeCell ref="A1:G1"/>
    <mergeCell ref="R11:R12"/>
    <mergeCell ref="S11:S12"/>
    <mergeCell ref="P1:S1"/>
  </mergeCells>
  <printOptions horizontalCentered="1"/>
  <pageMargins left="0.5118110236220472" right="0.5118110236220472" top="0.35433070866141736" bottom="0.5511811023622047" header="0" footer="0.11811023622047245"/>
  <pageSetup fitToHeight="4" fitToWidth="1" horizontalDpi="600" verticalDpi="600" orientation="portrait" paperSize="9" scale="63" r:id="rId3"/>
  <headerFooter>
    <oddFooter>&amp;LWomens scoring results&amp;RPage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335"/>
  <sheetViews>
    <sheetView zoomScalePageLayoutView="0" workbookViewId="0" topLeftCell="A1">
      <selection activeCell="F319" sqref="F319:F326"/>
    </sheetView>
  </sheetViews>
  <sheetFormatPr defaultColWidth="9.140625" defaultRowHeight="15"/>
  <cols>
    <col min="1" max="1" width="8.421875" style="0" customWidth="1"/>
    <col min="2" max="2" width="3.28125" style="50" customWidth="1"/>
    <col min="3" max="3" width="37.57421875" style="0" customWidth="1"/>
    <col min="4" max="4" width="5.8515625" style="0" customWidth="1"/>
    <col min="5" max="5" width="29.57421875" style="94" customWidth="1"/>
    <col min="6" max="6" width="10.57421875" style="50" customWidth="1"/>
    <col min="7" max="7" width="4.7109375" style="0" customWidth="1"/>
    <col min="8" max="8" width="6.7109375" style="0" customWidth="1"/>
    <col min="9" max="9" width="0" style="0" hidden="1" customWidth="1"/>
    <col min="10" max="10" width="6.00390625" style="0" customWidth="1"/>
    <col min="11" max="19" width="5.28125" style="0" customWidth="1"/>
    <col min="20" max="20" width="8.7109375" style="0" customWidth="1"/>
    <col min="23" max="23" width="19.8515625" style="0" customWidth="1"/>
    <col min="24" max="24" width="15.8515625" style="0" customWidth="1"/>
    <col min="25" max="25" width="9.57421875" style="0" customWidth="1"/>
    <col min="26" max="26" width="6.8515625" style="0" customWidth="1"/>
    <col min="27" max="27" width="20.8515625" style="0" customWidth="1"/>
    <col min="28" max="28" width="15.8515625" style="0" customWidth="1"/>
    <col min="29" max="29" width="8.7109375" style="0" customWidth="1"/>
  </cols>
  <sheetData>
    <row r="1" spans="1:28" ht="18.75">
      <c r="A1" s="224" t="s">
        <v>283</v>
      </c>
      <c r="B1" s="225"/>
      <c r="C1" s="225"/>
      <c r="D1" s="225"/>
      <c r="E1" s="225"/>
      <c r="F1" s="225"/>
      <c r="G1" s="225"/>
      <c r="H1" s="225"/>
      <c r="I1" s="86"/>
      <c r="J1" s="91"/>
      <c r="K1" s="87" t="str">
        <f>Overallresults!J35</f>
        <v>Bury St Edmunds</v>
      </c>
      <c r="L1" s="87"/>
      <c r="M1" s="87"/>
      <c r="N1" s="87"/>
      <c r="O1" s="87"/>
      <c r="P1" s="87"/>
      <c r="Q1" s="226">
        <f>Overallresults!N35</f>
        <v>43351</v>
      </c>
      <c r="R1" s="226"/>
      <c r="S1" s="226"/>
      <c r="T1" s="87"/>
      <c r="W1" s="90"/>
      <c r="X1" s="90"/>
      <c r="Y1" s="89"/>
      <c r="Z1" s="90"/>
      <c r="AA1" s="90"/>
      <c r="AB1" s="139"/>
    </row>
    <row r="2" spans="1:29" ht="15" customHeight="1">
      <c r="A2" s="130"/>
      <c r="B2" s="92"/>
      <c r="C2" s="13" t="s">
        <v>1</v>
      </c>
      <c r="D2" s="13"/>
      <c r="E2" s="13" t="s">
        <v>20</v>
      </c>
      <c r="F2" s="125"/>
      <c r="G2" s="13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W2" s="2"/>
      <c r="X2" s="2"/>
      <c r="Y2" s="2"/>
      <c r="Z2" s="2"/>
      <c r="AA2" s="2"/>
      <c r="AB2" s="2"/>
      <c r="AC2" s="2"/>
    </row>
    <row r="3" spans="1:29" ht="18">
      <c r="A3" s="28"/>
      <c r="B3" s="93">
        <v>1</v>
      </c>
      <c r="C3" s="132" t="str">
        <f>Decsheets!T5</f>
        <v>Bedfordshire</v>
      </c>
      <c r="D3" s="132"/>
      <c r="E3" s="15">
        <f>SUM(K13:K335)</f>
        <v>78</v>
      </c>
      <c r="F3" s="126" t="str">
        <f>Decsheets!S5</f>
        <v>B</v>
      </c>
      <c r="G3" s="13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W3" s="141"/>
      <c r="X3" s="141"/>
      <c r="Y3" s="2"/>
      <c r="Z3" s="2"/>
      <c r="AA3" s="2"/>
      <c r="AB3" s="2"/>
      <c r="AC3" s="2"/>
    </row>
    <row r="4" spans="1:29" ht="15.75">
      <c r="A4" s="28"/>
      <c r="B4" s="93">
        <v>2</v>
      </c>
      <c r="C4" s="132" t="str">
        <f>Decsheets!T6</f>
        <v>Cambridgeshire</v>
      </c>
      <c r="D4" s="132"/>
      <c r="E4" s="15">
        <f>SUM(L13:L335)</f>
        <v>219</v>
      </c>
      <c r="F4" s="126" t="str">
        <f>Decsheets!S6</f>
        <v>C</v>
      </c>
      <c r="G4" s="13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W4" s="140"/>
      <c r="X4" s="140"/>
      <c r="Y4" s="2"/>
      <c r="Z4" s="2"/>
      <c r="AA4" s="2"/>
      <c r="AB4" s="2"/>
      <c r="AC4" s="2"/>
    </row>
    <row r="5" spans="1:29" ht="15">
      <c r="A5" s="28"/>
      <c r="B5" s="93">
        <v>3</v>
      </c>
      <c r="C5" s="132" t="str">
        <f>Decsheets!T7</f>
        <v>Hertfordshire</v>
      </c>
      <c r="D5" s="132"/>
      <c r="E5" s="15">
        <f>SUM(M13:M335)</f>
        <v>296</v>
      </c>
      <c r="F5" s="126" t="str">
        <f>Decsheets!S7</f>
        <v>H</v>
      </c>
      <c r="G5" s="13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W5" s="127"/>
      <c r="X5" s="121"/>
      <c r="Y5" s="123"/>
      <c r="Z5" s="120"/>
      <c r="AA5" s="127"/>
      <c r="AB5" s="121"/>
      <c r="AC5" s="123"/>
    </row>
    <row r="6" spans="1:29" ht="15">
      <c r="A6" s="28"/>
      <c r="B6" s="93" t="s">
        <v>21</v>
      </c>
      <c r="C6" s="132" t="str">
        <f>Decsheets!T8</f>
        <v>Essex</v>
      </c>
      <c r="D6" s="132"/>
      <c r="E6" s="15">
        <f>SUM(N13:N335)</f>
        <v>0</v>
      </c>
      <c r="F6" s="126" t="str">
        <f>Decsheets!S8</f>
        <v>E</v>
      </c>
      <c r="G6" s="13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W6" s="120"/>
      <c r="X6" s="120"/>
      <c r="Y6" s="123"/>
      <c r="Z6" s="120"/>
      <c r="AA6" s="120"/>
      <c r="AB6" s="120"/>
      <c r="AC6" s="123"/>
    </row>
    <row r="7" spans="1:29" ht="15">
      <c r="A7" s="28"/>
      <c r="B7" s="93" t="s">
        <v>22</v>
      </c>
      <c r="C7" s="132" t="str">
        <f>Decsheets!T9</f>
        <v>Norfolk</v>
      </c>
      <c r="D7" s="132"/>
      <c r="E7" s="15">
        <f>SUM(O13:O335)</f>
        <v>186</v>
      </c>
      <c r="F7" s="126" t="str">
        <f>Decsheets!S9</f>
        <v>N</v>
      </c>
      <c r="G7" s="13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s="120"/>
      <c r="X7" s="120"/>
      <c r="Y7" s="123"/>
      <c r="Z7" s="120"/>
      <c r="AA7" s="120"/>
      <c r="AB7" s="120"/>
      <c r="AC7" s="123"/>
    </row>
    <row r="8" spans="1:29" ht="15">
      <c r="A8" s="28"/>
      <c r="B8" s="93" t="s">
        <v>23</v>
      </c>
      <c r="C8" s="132" t="str">
        <f>Decsheets!T10</f>
        <v>Suffolk</v>
      </c>
      <c r="D8" s="132"/>
      <c r="E8" s="15">
        <f>SUM(P13:P335)</f>
        <v>114</v>
      </c>
      <c r="F8" s="126" t="str">
        <f>Decsheets!S10</f>
        <v>S</v>
      </c>
      <c r="G8" s="13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W8" s="120"/>
      <c r="X8" s="120"/>
      <c r="Y8" s="123"/>
      <c r="Z8" s="120"/>
      <c r="AA8" s="120"/>
      <c r="AB8" s="120"/>
      <c r="AC8" s="123"/>
    </row>
    <row r="9" spans="1:29" ht="15">
      <c r="A9" s="28"/>
      <c r="B9" s="93" t="s">
        <v>24</v>
      </c>
      <c r="C9" s="132" t="str">
        <f>Decsheets!T11</f>
        <v>-</v>
      </c>
      <c r="D9" s="132"/>
      <c r="E9" s="15">
        <f>SUM(Q13:Q335)</f>
        <v>0</v>
      </c>
      <c r="F9" s="126" t="str">
        <f>Decsheets!S11</f>
        <v>-</v>
      </c>
      <c r="G9" s="13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W9" s="120"/>
      <c r="X9" s="120"/>
      <c r="Y9" s="123"/>
      <c r="Z9" s="120"/>
      <c r="AA9" s="120"/>
      <c r="AB9" s="120"/>
      <c r="AC9" s="123"/>
    </row>
    <row r="10" spans="1:29" ht="15" customHeight="1">
      <c r="A10" s="28"/>
      <c r="B10" s="93" t="s">
        <v>25</v>
      </c>
      <c r="C10" s="132" t="str">
        <f>Decsheets!T12</f>
        <v>blank</v>
      </c>
      <c r="D10" s="132"/>
      <c r="E10" s="15">
        <f>SUM(R13:R335)</f>
        <v>0</v>
      </c>
      <c r="F10" s="126" t="str">
        <f>Decsheets!S12</f>
        <v>blank</v>
      </c>
      <c r="G10" s="13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77"/>
      <c r="T10" s="14"/>
      <c r="W10" s="120"/>
      <c r="X10" s="120"/>
      <c r="Y10" s="123"/>
      <c r="Z10" s="120"/>
      <c r="AA10" s="120"/>
      <c r="AB10" s="120"/>
      <c r="AC10" s="123"/>
    </row>
    <row r="11" spans="1:29" ht="15" customHeight="1">
      <c r="A11" s="28"/>
      <c r="B11" s="92"/>
      <c r="C11" s="16"/>
      <c r="D11" s="16"/>
      <c r="E11" s="16"/>
      <c r="F11" s="125"/>
      <c r="G11" s="131"/>
      <c r="H11" s="14"/>
      <c r="I11" s="14"/>
      <c r="J11" s="14"/>
      <c r="K11" s="31"/>
      <c r="L11" s="31"/>
      <c r="M11" s="31"/>
      <c r="N11" s="31"/>
      <c r="O11" s="31"/>
      <c r="P11" s="31"/>
      <c r="Q11" s="31"/>
      <c r="R11" s="220" t="str">
        <f>Decsheets!S12</f>
        <v>blank</v>
      </c>
      <c r="S11" s="222" t="s">
        <v>26</v>
      </c>
      <c r="T11" s="14"/>
      <c r="W11" s="120"/>
      <c r="X11" s="120"/>
      <c r="Y11" s="123"/>
      <c r="Z11" s="120"/>
      <c r="AA11" s="120"/>
      <c r="AB11" s="120"/>
      <c r="AC11" s="123"/>
    </row>
    <row r="12" spans="1:29" ht="15">
      <c r="A12" s="17" t="s">
        <v>3</v>
      </c>
      <c r="B12" s="92"/>
      <c r="C12" s="18" t="s">
        <v>227</v>
      </c>
      <c r="D12" s="18"/>
      <c r="E12" s="133" t="s">
        <v>172</v>
      </c>
      <c r="F12" s="150">
        <v>0.9</v>
      </c>
      <c r="G12" s="131"/>
      <c r="H12" s="14"/>
      <c r="I12" s="14"/>
      <c r="J12" s="14"/>
      <c r="K12" s="85" t="str">
        <f>Decsheets!S5</f>
        <v>B</v>
      </c>
      <c r="L12" s="85" t="str">
        <f>Decsheets!S6</f>
        <v>C</v>
      </c>
      <c r="M12" s="85" t="str">
        <f>Decsheets!S7</f>
        <v>H</v>
      </c>
      <c r="N12" s="85" t="str">
        <f>Decsheets!S8</f>
        <v>E</v>
      </c>
      <c r="O12" s="85" t="str">
        <f>Decsheets!S9</f>
        <v>N</v>
      </c>
      <c r="P12" s="85" t="str">
        <f>Decsheets!S10</f>
        <v>S</v>
      </c>
      <c r="Q12" s="85" t="str">
        <f>Decsheets!S11</f>
        <v>-</v>
      </c>
      <c r="R12" s="221"/>
      <c r="S12" s="223"/>
      <c r="T12" s="14" t="s">
        <v>28</v>
      </c>
      <c r="W12" s="120"/>
      <c r="X12" s="120"/>
      <c r="Y12" s="123"/>
      <c r="Z12" s="120"/>
      <c r="AA12" s="120"/>
      <c r="AB12" s="120"/>
      <c r="AC12" s="123"/>
    </row>
    <row r="13" spans="1:29" ht="15">
      <c r="A13" s="20" t="s">
        <v>269</v>
      </c>
      <c r="B13" s="93">
        <v>1</v>
      </c>
      <c r="C13" s="30" t="str">
        <f>IF(A13="","",VLOOKUP($A12,IF(LEN(A13)=2,U17MB,U17MA),VLOOKUP(LEFT(A13,1),club,6,FALSE),FALSE))</f>
        <v>Louis Albrow</v>
      </c>
      <c r="D13" s="30">
        <f aca="true" t="shared" si="0" ref="D13:D20">IF(A13="","",VLOOKUP($A$12,IF(LEN(A13)=2,U17MB,U17MA),VLOOKUP(LEFT(A13,1),club,7,FALSE),FALSE))</f>
        <v>0</v>
      </c>
      <c r="E13" s="30" t="str">
        <f aca="true" t="shared" si="1" ref="E13:E103">IF(A13="","",VLOOKUP(LEFT(A13,1),club,2,FALSE))</f>
        <v>Norfolk</v>
      </c>
      <c r="F13" s="128">
        <v>11.5</v>
      </c>
      <c r="G13" s="134">
        <f>Overallresults!$D$14</f>
        <v>12</v>
      </c>
      <c r="H13" s="14"/>
      <c r="I13" s="14" t="e">
        <f>IF(OR(F13="",F13-VLOOKUP($A12,AWstandards,12,FALSE)&gt;0),0,INT(VLOOKUP($A12,AWstandards,11,FALSE)*(VLOOKUP($A12,AWstandards,12,FALSE)-F13)^VLOOKUP($A12,AWstandards,13,FALSE)+0.5))</f>
        <v>#NAME?</v>
      </c>
      <c r="J13" s="22"/>
      <c r="K13" s="19">
        <f aca="true" t="shared" si="2" ref="K13:Q20">IF($A13="","",IF(LEFT($A13,1)=K$12,$G13,""))</f>
      </c>
      <c r="L13" s="19">
        <f t="shared" si="2"/>
      </c>
      <c r="M13" s="19">
        <f t="shared" si="2"/>
      </c>
      <c r="N13" s="19">
        <f t="shared" si="2"/>
      </c>
      <c r="O13" s="19">
        <f t="shared" si="2"/>
        <v>12</v>
      </c>
      <c r="P13" s="19">
        <f t="shared" si="2"/>
      </c>
      <c r="Q13" s="19">
        <f t="shared" si="2"/>
      </c>
      <c r="R13" s="19">
        <f aca="true" t="shared" si="3" ref="R13:R20">IF($A13="","",IF(LEFT($A13,1)=R$11,$G13,""))</f>
      </c>
      <c r="S13" s="19"/>
      <c r="T13" s="14"/>
      <c r="W13" s="120"/>
      <c r="X13" s="120"/>
      <c r="Y13" s="123"/>
      <c r="Z13" s="2"/>
      <c r="AA13" s="120"/>
      <c r="AB13" s="120"/>
      <c r="AC13" s="123"/>
    </row>
    <row r="14" spans="1:29" ht="15">
      <c r="A14" s="20" t="s">
        <v>157</v>
      </c>
      <c r="B14" s="93">
        <v>2</v>
      </c>
      <c r="C14" s="30" t="str">
        <f>IF(A14="","",VLOOKUP($A12,IF(LEN(A14)=2,U17MB,U17MA),VLOOKUP(LEFT(A14,1),club,6,FALSE),FALSE))</f>
        <v>Julian Priest</v>
      </c>
      <c r="D14" s="30">
        <f t="shared" si="0"/>
        <v>0</v>
      </c>
      <c r="E14" s="30" t="str">
        <f t="shared" si="1"/>
        <v>Cambridgeshire</v>
      </c>
      <c r="F14" s="128">
        <v>11.6</v>
      </c>
      <c r="G14" s="134">
        <f>Overallresults!$D$15</f>
        <v>10</v>
      </c>
      <c r="H14" s="14"/>
      <c r="I14" s="14" t="e">
        <f>IF(OR(F14="",F14-VLOOKUP($A12,AWstandards,12,FALSE)&gt;0),0,INT(VLOOKUP($A12,AWstandards,11,FALSE)*(VLOOKUP($A12,AWstandards,12,FALSE)-F14)^VLOOKUP($A12,AWstandards,13,FALSE)+0.5))</f>
        <v>#NAME?</v>
      </c>
      <c r="J14" s="22"/>
      <c r="K14" s="19">
        <f t="shared" si="2"/>
      </c>
      <c r="L14" s="19">
        <f t="shared" si="2"/>
        <v>10</v>
      </c>
      <c r="M14" s="19">
        <f t="shared" si="2"/>
      </c>
      <c r="N14" s="19">
        <f t="shared" si="2"/>
      </c>
      <c r="O14" s="19">
        <f t="shared" si="2"/>
      </c>
      <c r="P14" s="19">
        <f t="shared" si="2"/>
      </c>
      <c r="Q14" s="19">
        <f t="shared" si="2"/>
      </c>
      <c r="R14" s="19">
        <f t="shared" si="3"/>
      </c>
      <c r="S14" s="19"/>
      <c r="T14" s="14"/>
      <c r="W14" s="2"/>
      <c r="X14" s="2"/>
      <c r="Y14" s="143"/>
      <c r="Z14" s="2"/>
      <c r="AA14" s="2"/>
      <c r="AB14" s="2"/>
      <c r="AC14" s="143"/>
    </row>
    <row r="15" spans="1:29" ht="15">
      <c r="A15" s="20" t="s">
        <v>267</v>
      </c>
      <c r="B15" s="93">
        <v>3</v>
      </c>
      <c r="C15" s="30" t="str">
        <f>IF(A15="","",VLOOKUP($A12,IF(LEN(A15)=2,U17MB,U17MA),VLOOKUP(LEFT(A15,1),club,6,FALSE),FALSE))</f>
        <v>Joshua Mayston</v>
      </c>
      <c r="D15" s="30">
        <f t="shared" si="0"/>
        <v>0</v>
      </c>
      <c r="E15" s="30" t="str">
        <f t="shared" si="1"/>
        <v>Suffolk</v>
      </c>
      <c r="F15" s="128">
        <v>11.8</v>
      </c>
      <c r="G15" s="134">
        <f>Overallresults!$D$16</f>
        <v>8</v>
      </c>
      <c r="H15" s="14"/>
      <c r="I15" s="14" t="e">
        <f>IF(OR(F15="",F15-VLOOKUP($A12,AWstandards,12,FALSE)&gt;0),0,INT(VLOOKUP($A12,AWstandards,11,FALSE)*(VLOOKUP($A12,AWstandards,12,FALSE)-F15)^VLOOKUP($A12,AWstandards,13,FALSE)+0.5))</f>
        <v>#NAME?</v>
      </c>
      <c r="J15" s="22"/>
      <c r="K15" s="19">
        <f t="shared" si="2"/>
      </c>
      <c r="L15" s="19">
        <f t="shared" si="2"/>
      </c>
      <c r="M15" s="19">
        <f t="shared" si="2"/>
      </c>
      <c r="N15" s="19">
        <f t="shared" si="2"/>
      </c>
      <c r="O15" s="19">
        <f t="shared" si="2"/>
      </c>
      <c r="P15" s="19">
        <f t="shared" si="2"/>
        <v>8</v>
      </c>
      <c r="Q15" s="19">
        <f t="shared" si="2"/>
      </c>
      <c r="R15" s="19">
        <f t="shared" si="3"/>
      </c>
      <c r="S15" s="19"/>
      <c r="T15" s="14"/>
      <c r="W15" s="127"/>
      <c r="X15" s="121"/>
      <c r="Y15" s="123"/>
      <c r="Z15" s="120"/>
      <c r="AA15" s="127"/>
      <c r="AB15" s="121"/>
      <c r="AC15" s="123"/>
    </row>
    <row r="16" spans="1:29" ht="15">
      <c r="A16" s="20" t="s">
        <v>270</v>
      </c>
      <c r="B16" s="93" t="s">
        <v>21</v>
      </c>
      <c r="C16" s="30" t="str">
        <f>IF(A16="","",VLOOKUP($A12,IF(LEN(A16)=2,U17MB,U17MA),VLOOKUP(LEFT(A16,1),club,6,FALSE),FALSE))</f>
        <v>Samad Ibrahim</v>
      </c>
      <c r="D16" s="30">
        <f t="shared" si="0"/>
        <v>0</v>
      </c>
      <c r="E16" s="30" t="str">
        <f t="shared" si="1"/>
        <v>Hertfordshire</v>
      </c>
      <c r="F16" s="128">
        <v>12</v>
      </c>
      <c r="G16" s="134">
        <f>Overallresults!$D$17</f>
        <v>6</v>
      </c>
      <c r="H16" s="14"/>
      <c r="I16" s="14"/>
      <c r="J16" s="22"/>
      <c r="K16" s="19">
        <f t="shared" si="2"/>
      </c>
      <c r="L16" s="19">
        <f t="shared" si="2"/>
      </c>
      <c r="M16" s="19">
        <f t="shared" si="2"/>
        <v>6</v>
      </c>
      <c r="N16" s="19">
        <f t="shared" si="2"/>
      </c>
      <c r="O16" s="19">
        <f t="shared" si="2"/>
      </c>
      <c r="P16" s="19">
        <f t="shared" si="2"/>
      </c>
      <c r="Q16" s="19">
        <f t="shared" si="2"/>
      </c>
      <c r="R16" s="19">
        <f t="shared" si="3"/>
      </c>
      <c r="S16" s="19"/>
      <c r="T16" s="14"/>
      <c r="W16" s="120"/>
      <c r="X16" s="120"/>
      <c r="Y16" s="123"/>
      <c r="Z16" s="120"/>
      <c r="AA16" s="120"/>
      <c r="AB16" s="120"/>
      <c r="AC16" s="123"/>
    </row>
    <row r="17" spans="1:29" ht="15">
      <c r="A17" s="20" t="s">
        <v>214</v>
      </c>
      <c r="B17" s="93" t="s">
        <v>22</v>
      </c>
      <c r="C17" s="30" t="str">
        <f>IF(A17="","",VLOOKUP($A12,IF(LEN(A17)=2,U17MB,U17MA),VLOOKUP(LEFT(A17,1),club,6,FALSE),FALSE))</f>
        <v>Cameron Rayner</v>
      </c>
      <c r="D17" s="30">
        <f t="shared" si="0"/>
        <v>0</v>
      </c>
      <c r="E17" s="30" t="str">
        <f t="shared" si="1"/>
        <v>Bedfordshire</v>
      </c>
      <c r="F17" s="128">
        <v>12.1</v>
      </c>
      <c r="G17" s="134">
        <f>Overallresults!$D$18</f>
        <v>5</v>
      </c>
      <c r="H17" s="14"/>
      <c r="I17" s="14"/>
      <c r="J17" s="22"/>
      <c r="K17" s="19">
        <f t="shared" si="2"/>
        <v>5</v>
      </c>
      <c r="L17" s="19">
        <f t="shared" si="2"/>
      </c>
      <c r="M17" s="19">
        <f t="shared" si="2"/>
      </c>
      <c r="N17" s="19">
        <f t="shared" si="2"/>
      </c>
      <c r="O17" s="19">
        <f t="shared" si="2"/>
      </c>
      <c r="P17" s="19">
        <f t="shared" si="2"/>
      </c>
      <c r="Q17" s="19">
        <f t="shared" si="2"/>
      </c>
      <c r="R17" s="19">
        <f t="shared" si="3"/>
      </c>
      <c r="S17" s="19"/>
      <c r="T17" s="14"/>
      <c r="W17" s="120"/>
      <c r="X17" s="120"/>
      <c r="Y17" s="123"/>
      <c r="Z17" s="120"/>
      <c r="AA17" s="120"/>
      <c r="AB17" s="120"/>
      <c r="AC17" s="123"/>
    </row>
    <row r="18" spans="1:29" ht="15">
      <c r="A18" s="20"/>
      <c r="B18" s="93" t="s">
        <v>23</v>
      </c>
      <c r="C18" s="30">
        <f>IF(A18="","",VLOOKUP($A12,IF(LEN(A18)=2,U17MB,U17MA),VLOOKUP(LEFT(A18,1),club,6,FALSE),FALSE))</f>
      </c>
      <c r="D18" s="30">
        <f t="shared" si="0"/>
      </c>
      <c r="E18" s="30">
        <f t="shared" si="1"/>
      </c>
      <c r="F18" s="128" t="s">
        <v>147</v>
      </c>
      <c r="G18" s="134">
        <f>Overallresults!$D$19</f>
        <v>4</v>
      </c>
      <c r="H18" s="14"/>
      <c r="I18" s="14"/>
      <c r="J18" s="22"/>
      <c r="K18" s="19">
        <f t="shared" si="2"/>
      </c>
      <c r="L18" s="19">
        <f t="shared" si="2"/>
      </c>
      <c r="M18" s="19">
        <f t="shared" si="2"/>
      </c>
      <c r="N18" s="19">
        <f t="shared" si="2"/>
      </c>
      <c r="O18" s="19">
        <f t="shared" si="2"/>
      </c>
      <c r="P18" s="19">
        <f t="shared" si="2"/>
      </c>
      <c r="Q18" s="19">
        <f t="shared" si="2"/>
      </c>
      <c r="R18" s="19">
        <f t="shared" si="3"/>
      </c>
      <c r="S18" s="19"/>
      <c r="T18" s="14"/>
      <c r="W18" s="120"/>
      <c r="X18" s="120"/>
      <c r="Y18" s="123"/>
      <c r="Z18" s="120"/>
      <c r="AA18" s="120"/>
      <c r="AB18" s="120"/>
      <c r="AC18" s="123"/>
    </row>
    <row r="19" spans="1:29" ht="15">
      <c r="A19" s="20"/>
      <c r="B19" s="93" t="s">
        <v>24</v>
      </c>
      <c r="C19" s="30">
        <f>IF(A19="","",VLOOKUP($A12,IF(LEN(A19)=2,U17MB,U17MA),VLOOKUP(LEFT(A19,1),club,6,FALSE),FALSE))</f>
      </c>
      <c r="D19" s="30">
        <f t="shared" si="0"/>
      </c>
      <c r="E19" s="30">
        <f t="shared" si="1"/>
      </c>
      <c r="F19" s="128" t="s">
        <v>147</v>
      </c>
      <c r="G19" s="134">
        <f>Overallresults!$D$20</f>
        <v>0</v>
      </c>
      <c r="H19" s="14"/>
      <c r="I19" s="14"/>
      <c r="J19" s="22"/>
      <c r="K19" s="19">
        <f t="shared" si="2"/>
      </c>
      <c r="L19" s="19">
        <f t="shared" si="2"/>
      </c>
      <c r="M19" s="19">
        <f t="shared" si="2"/>
      </c>
      <c r="N19" s="19">
        <f t="shared" si="2"/>
      </c>
      <c r="O19" s="19">
        <f t="shared" si="2"/>
      </c>
      <c r="P19" s="19">
        <f t="shared" si="2"/>
      </c>
      <c r="Q19" s="19">
        <f t="shared" si="2"/>
      </c>
      <c r="R19" s="19">
        <f t="shared" si="3"/>
      </c>
      <c r="S19" s="19"/>
      <c r="T19" s="14"/>
      <c r="W19" s="120"/>
      <c r="X19" s="120"/>
      <c r="Y19" s="123"/>
      <c r="Z19" s="120"/>
      <c r="AA19" s="120"/>
      <c r="AB19" s="120"/>
      <c r="AC19" s="123"/>
    </row>
    <row r="20" spans="1:29" ht="15">
      <c r="A20" s="20"/>
      <c r="B20" s="93" t="s">
        <v>25</v>
      </c>
      <c r="C20" s="30">
        <f>IF(A20="","",VLOOKUP($A12,IF(LEN(A20)=2,U17MB,U17MA),VLOOKUP(LEFT(A20,1),club,6,FALSE),FALSE))</f>
      </c>
      <c r="D20" s="30">
        <f t="shared" si="0"/>
      </c>
      <c r="E20" s="30">
        <f t="shared" si="1"/>
      </c>
      <c r="F20" s="128" t="s">
        <v>147</v>
      </c>
      <c r="G20" s="134">
        <f>Overallresults!$D$21</f>
        <v>0</v>
      </c>
      <c r="H20" s="14"/>
      <c r="I20" s="14" t="e">
        <f>IF(OR(F20="",F20-VLOOKUP($A12,AWstandards,12,FALSE)&gt;0),0,INT(VLOOKUP($A12,AWstandards,11,FALSE)*(VLOOKUP($A12,AWstandards,12,FALSE)-F20)^VLOOKUP($A12,AWstandards,13,FALSE)+0.5))</f>
        <v>#VALUE!</v>
      </c>
      <c r="J20" s="22"/>
      <c r="K20" s="19">
        <f t="shared" si="2"/>
      </c>
      <c r="L20" s="19">
        <f t="shared" si="2"/>
      </c>
      <c r="M20" s="19">
        <f t="shared" si="2"/>
      </c>
      <c r="N20" s="19">
        <f t="shared" si="2"/>
      </c>
      <c r="O20" s="19">
        <f t="shared" si="2"/>
      </c>
      <c r="P20" s="19">
        <f t="shared" si="2"/>
      </c>
      <c r="Q20" s="19">
        <f t="shared" si="2"/>
      </c>
      <c r="R20" s="19">
        <f t="shared" si="3"/>
      </c>
      <c r="S20" s="19">
        <f>SUM(Decsheets!$V$5:$V$12)-(SUM(K13:Q20))</f>
        <v>4</v>
      </c>
      <c r="T20" s="14"/>
      <c r="W20" s="120"/>
      <c r="X20" s="120"/>
      <c r="Y20" s="123"/>
      <c r="Z20" s="120"/>
      <c r="AA20" s="120"/>
      <c r="AB20" s="120"/>
      <c r="AC20" s="123"/>
    </row>
    <row r="21" spans="1:29" ht="15">
      <c r="A21" s="17" t="s">
        <v>3</v>
      </c>
      <c r="B21" s="92"/>
      <c r="C21" s="23" t="s">
        <v>228</v>
      </c>
      <c r="D21" s="23"/>
      <c r="E21" s="133" t="s">
        <v>172</v>
      </c>
      <c r="F21" s="150">
        <v>1.4</v>
      </c>
      <c r="G21" s="131"/>
      <c r="H21" s="14"/>
      <c r="I21" s="14"/>
      <c r="J21" s="14"/>
      <c r="K21" s="19"/>
      <c r="L21" s="19"/>
      <c r="M21" s="19"/>
      <c r="N21" s="19"/>
      <c r="O21" s="19"/>
      <c r="P21" s="19"/>
      <c r="Q21" s="19"/>
      <c r="R21" s="19"/>
      <c r="S21" s="19"/>
      <c r="T21" s="14" t="s">
        <v>30</v>
      </c>
      <c r="W21" s="120"/>
      <c r="X21" s="120"/>
      <c r="Y21" s="123"/>
      <c r="Z21" s="120"/>
      <c r="AA21" s="120"/>
      <c r="AB21" s="120"/>
      <c r="AC21" s="123"/>
    </row>
    <row r="22" spans="1:29" ht="15">
      <c r="A22" s="24" t="s">
        <v>663</v>
      </c>
      <c r="B22" s="93">
        <v>1</v>
      </c>
      <c r="C22" s="30" t="str">
        <f aca="true" t="shared" si="4" ref="C22:C29">IF(A22="","",VLOOKUP($A$21,IF(LEN(A22)=2,U17MB,U17MA),VLOOKUP(LEFT(A22,1),club,6,FALSE),FALSE))</f>
        <v>Jamie Greenacre</v>
      </c>
      <c r="D22" s="30">
        <f aca="true" t="shared" si="5" ref="D22:D29">IF(A22="","",VLOOKUP($A$21,IF(LEN(A22)=2,U17MB,U17MA),VLOOKUP(LEFT(A22,1),club,7,FALSE),FALSE))</f>
        <v>0</v>
      </c>
      <c r="E22" s="30" t="str">
        <f t="shared" si="1"/>
        <v>Norfolk</v>
      </c>
      <c r="F22" s="128">
        <v>11.3</v>
      </c>
      <c r="G22" s="134">
        <f>Overallresults!$E$14</f>
        <v>8</v>
      </c>
      <c r="H22" s="14"/>
      <c r="I22" s="14" t="e">
        <f>IF(OR(F22="",F22-VLOOKUP($A21,AWstandards,12,FALSE)&gt;0),0,INT(VLOOKUP($A21,AWstandards,11,FALSE)*(VLOOKUP($A21,AWstandards,12,FALSE)-F22)^VLOOKUP($A21,AWstandards,13,FALSE)+0.5))</f>
        <v>#NAME?</v>
      </c>
      <c r="J22" s="22"/>
      <c r="K22" s="19">
        <f aca="true" t="shared" si="6" ref="K22:Q29">IF($A22="","",IF(LEFT($A22,1)=K$12,$G22,""))</f>
      </c>
      <c r="L22" s="19">
        <f t="shared" si="6"/>
      </c>
      <c r="M22" s="19">
        <f t="shared" si="6"/>
      </c>
      <c r="N22" s="19">
        <f t="shared" si="6"/>
      </c>
      <c r="O22" s="19">
        <f t="shared" si="6"/>
        <v>8</v>
      </c>
      <c r="P22" s="19">
        <f t="shared" si="6"/>
      </c>
      <c r="Q22" s="19">
        <f t="shared" si="6"/>
      </c>
      <c r="R22" s="19">
        <f aca="true" t="shared" si="7" ref="R22:R29">IF($A22="","",IF(LEFT($A22,1)=R$11,$G22,""))</f>
      </c>
      <c r="S22" s="19"/>
      <c r="T22" s="14"/>
      <c r="W22" s="120"/>
      <c r="X22" s="120"/>
      <c r="Y22" s="123"/>
      <c r="Z22" s="120"/>
      <c r="AA22" s="120"/>
      <c r="AB22" s="120"/>
      <c r="AC22" s="123"/>
    </row>
    <row r="23" spans="1:29" ht="15">
      <c r="A23" s="24" t="s">
        <v>661</v>
      </c>
      <c r="B23" s="93">
        <v>2</v>
      </c>
      <c r="C23" s="30" t="str">
        <f t="shared" si="4"/>
        <v>William Kong</v>
      </c>
      <c r="D23" s="30">
        <f t="shared" si="5"/>
        <v>0</v>
      </c>
      <c r="E23" s="30" t="str">
        <f t="shared" si="1"/>
        <v>Cambridgeshire</v>
      </c>
      <c r="F23" s="128">
        <v>11.8</v>
      </c>
      <c r="G23" s="134">
        <f>Overallresults!$E$15</f>
        <v>6</v>
      </c>
      <c r="H23" s="14"/>
      <c r="I23" s="14" t="e">
        <f>IF(OR(F23="",F23-VLOOKUP($A21,AWstandards,12,FALSE)&gt;0),0,INT(VLOOKUP($A21,AWstandards,11,FALSE)*(VLOOKUP($A21,AWstandards,12,FALSE)-F23)^VLOOKUP($A21,AWstandards,13,FALSE)+0.5))</f>
        <v>#NAME?</v>
      </c>
      <c r="J23" s="22"/>
      <c r="K23" s="19">
        <f t="shared" si="6"/>
      </c>
      <c r="L23" s="19">
        <f t="shared" si="6"/>
        <v>6</v>
      </c>
      <c r="M23" s="19">
        <f t="shared" si="6"/>
      </c>
      <c r="N23" s="19">
        <f t="shared" si="6"/>
      </c>
      <c r="O23" s="19">
        <f t="shared" si="6"/>
      </c>
      <c r="P23" s="19">
        <f t="shared" si="6"/>
      </c>
      <c r="Q23" s="19">
        <f t="shared" si="6"/>
      </c>
      <c r="R23" s="19">
        <f t="shared" si="7"/>
      </c>
      <c r="S23" s="19"/>
      <c r="T23" s="14"/>
      <c r="W23" s="120"/>
      <c r="X23" s="120"/>
      <c r="Y23" s="123"/>
      <c r="Z23" s="2"/>
      <c r="AA23" s="120"/>
      <c r="AB23" s="120"/>
      <c r="AC23" s="123"/>
    </row>
    <row r="24" spans="1:29" ht="15">
      <c r="A24" s="24" t="s">
        <v>660</v>
      </c>
      <c r="B24" s="93">
        <v>3</v>
      </c>
      <c r="C24" s="30" t="str">
        <f t="shared" si="4"/>
        <v>Joel Evans</v>
      </c>
      <c r="D24" s="30">
        <f t="shared" si="5"/>
        <v>0</v>
      </c>
      <c r="E24" s="30" t="str">
        <f t="shared" si="1"/>
        <v>Hertfordshire</v>
      </c>
      <c r="F24" s="128">
        <v>12</v>
      </c>
      <c r="G24" s="134">
        <f>Overallresults!$E$16</f>
        <v>4</v>
      </c>
      <c r="H24" s="14"/>
      <c r="I24" s="14" t="e">
        <f>IF(OR(F24="",F24-VLOOKUP($A21,AWstandards,12,FALSE)&gt;0),0,INT(VLOOKUP($A21,AWstandards,11,FALSE)*(VLOOKUP($A21,AWstandards,12,FALSE)-F24)^VLOOKUP($A21,AWstandards,13,FALSE)+0.5))</f>
        <v>#NAME?</v>
      </c>
      <c r="J24" s="22"/>
      <c r="K24" s="19">
        <f t="shared" si="6"/>
      </c>
      <c r="L24" s="19">
        <f t="shared" si="6"/>
      </c>
      <c r="M24" s="19">
        <f t="shared" si="6"/>
        <v>4</v>
      </c>
      <c r="N24" s="19">
        <f t="shared" si="6"/>
      </c>
      <c r="O24" s="19">
        <f t="shared" si="6"/>
      </c>
      <c r="P24" s="19">
        <f t="shared" si="6"/>
      </c>
      <c r="Q24" s="19">
        <f t="shared" si="6"/>
      </c>
      <c r="R24" s="19">
        <f t="shared" si="7"/>
      </c>
      <c r="S24" s="19"/>
      <c r="T24" s="14"/>
      <c r="W24" s="2"/>
      <c r="X24" s="2"/>
      <c r="Y24" s="143"/>
      <c r="Z24" s="2"/>
      <c r="AA24" s="2"/>
      <c r="AB24" s="2"/>
      <c r="AC24" s="143"/>
    </row>
    <row r="25" spans="1:29" ht="15">
      <c r="A25" s="24"/>
      <c r="B25" s="93" t="s">
        <v>21</v>
      </c>
      <c r="C25" s="30">
        <f t="shared" si="4"/>
      </c>
      <c r="D25" s="30">
        <f t="shared" si="5"/>
      </c>
      <c r="E25" s="30">
        <f t="shared" si="1"/>
      </c>
      <c r="F25" s="128" t="s">
        <v>147</v>
      </c>
      <c r="G25" s="134">
        <f>Overallresults!$E$17</f>
        <v>3</v>
      </c>
      <c r="H25" s="14"/>
      <c r="I25" s="14"/>
      <c r="J25" s="22"/>
      <c r="K25" s="19">
        <f t="shared" si="6"/>
      </c>
      <c r="L25" s="19">
        <f t="shared" si="6"/>
      </c>
      <c r="M25" s="19">
        <f t="shared" si="6"/>
      </c>
      <c r="N25" s="19">
        <f t="shared" si="6"/>
      </c>
      <c r="O25" s="19">
        <f t="shared" si="6"/>
      </c>
      <c r="P25" s="19">
        <f t="shared" si="6"/>
      </c>
      <c r="Q25" s="19">
        <f t="shared" si="6"/>
      </c>
      <c r="R25" s="19">
        <f t="shared" si="7"/>
      </c>
      <c r="S25" s="19"/>
      <c r="T25" s="14"/>
      <c r="W25" s="127"/>
      <c r="X25" s="127"/>
      <c r="Y25" s="122"/>
      <c r="Z25" s="123"/>
      <c r="AA25" s="127"/>
      <c r="AB25" s="121"/>
      <c r="AC25" s="122"/>
    </row>
    <row r="26" spans="1:29" ht="15">
      <c r="A26" s="24"/>
      <c r="B26" s="93" t="s">
        <v>22</v>
      </c>
      <c r="C26" s="30">
        <f t="shared" si="4"/>
      </c>
      <c r="D26" s="30">
        <f t="shared" si="5"/>
      </c>
      <c r="E26" s="30">
        <f t="shared" si="1"/>
      </c>
      <c r="F26" s="128" t="s">
        <v>147</v>
      </c>
      <c r="G26" s="134">
        <f>Overallresults!$E$18</f>
        <v>2</v>
      </c>
      <c r="H26" s="14"/>
      <c r="I26" s="14"/>
      <c r="J26" s="22"/>
      <c r="K26" s="19">
        <f t="shared" si="6"/>
      </c>
      <c r="L26" s="19">
        <f t="shared" si="6"/>
      </c>
      <c r="M26" s="19">
        <f t="shared" si="6"/>
      </c>
      <c r="N26" s="19">
        <f t="shared" si="6"/>
      </c>
      <c r="O26" s="19">
        <f t="shared" si="6"/>
      </c>
      <c r="P26" s="19">
        <f t="shared" si="6"/>
      </c>
      <c r="Q26" s="19">
        <f t="shared" si="6"/>
      </c>
      <c r="R26" s="19">
        <f t="shared" si="7"/>
      </c>
      <c r="S26" s="19"/>
      <c r="T26" s="14"/>
      <c r="W26" s="120"/>
      <c r="X26" s="120"/>
      <c r="Y26" s="123"/>
      <c r="Z26" s="123"/>
      <c r="AA26" s="120"/>
      <c r="AB26" s="120"/>
      <c r="AC26" s="123"/>
    </row>
    <row r="27" spans="1:29" ht="15">
      <c r="A27" s="24"/>
      <c r="B27" s="93" t="s">
        <v>23</v>
      </c>
      <c r="C27" s="30">
        <f t="shared" si="4"/>
      </c>
      <c r="D27" s="30">
        <f t="shared" si="5"/>
      </c>
      <c r="E27" s="30">
        <f t="shared" si="1"/>
      </c>
      <c r="F27" s="128" t="s">
        <v>147</v>
      </c>
      <c r="G27" s="134">
        <f>Overallresults!$E$19</f>
        <v>1</v>
      </c>
      <c r="H27" s="14"/>
      <c r="I27" s="14"/>
      <c r="J27" s="22"/>
      <c r="K27" s="19">
        <f t="shared" si="6"/>
      </c>
      <c r="L27" s="19">
        <f t="shared" si="6"/>
      </c>
      <c r="M27" s="19">
        <f t="shared" si="6"/>
      </c>
      <c r="N27" s="19">
        <f t="shared" si="6"/>
      </c>
      <c r="O27" s="19">
        <f t="shared" si="6"/>
      </c>
      <c r="P27" s="19">
        <f t="shared" si="6"/>
      </c>
      <c r="Q27" s="19">
        <f t="shared" si="6"/>
      </c>
      <c r="R27" s="19">
        <f t="shared" si="7"/>
      </c>
      <c r="S27" s="19"/>
      <c r="T27" s="14"/>
      <c r="W27" s="120"/>
      <c r="X27" s="120"/>
      <c r="Y27" s="123"/>
      <c r="Z27" s="123"/>
      <c r="AA27" s="120"/>
      <c r="AB27" s="120"/>
      <c r="AC27" s="123"/>
    </row>
    <row r="28" spans="1:29" ht="15">
      <c r="A28" s="24"/>
      <c r="B28" s="93" t="s">
        <v>24</v>
      </c>
      <c r="C28" s="30">
        <f t="shared" si="4"/>
      </c>
      <c r="D28" s="30">
        <f t="shared" si="5"/>
      </c>
      <c r="E28" s="30">
        <f t="shared" si="1"/>
      </c>
      <c r="F28" s="128" t="s">
        <v>147</v>
      </c>
      <c r="G28" s="134">
        <f>Overallresults!$E$20</f>
        <v>0</v>
      </c>
      <c r="H28" s="14"/>
      <c r="I28" s="14"/>
      <c r="J28" s="22"/>
      <c r="K28" s="19">
        <f t="shared" si="6"/>
      </c>
      <c r="L28" s="19">
        <f t="shared" si="6"/>
      </c>
      <c r="M28" s="19">
        <f t="shared" si="6"/>
      </c>
      <c r="N28" s="19">
        <f t="shared" si="6"/>
      </c>
      <c r="O28" s="19">
        <f t="shared" si="6"/>
      </c>
      <c r="P28" s="19">
        <f t="shared" si="6"/>
      </c>
      <c r="Q28" s="19">
        <f t="shared" si="6"/>
      </c>
      <c r="R28" s="19">
        <f t="shared" si="7"/>
      </c>
      <c r="S28" s="19"/>
      <c r="T28" s="14"/>
      <c r="W28" s="120"/>
      <c r="X28" s="120"/>
      <c r="Y28" s="123"/>
      <c r="Z28" s="123"/>
      <c r="AA28" s="120"/>
      <c r="AB28" s="120"/>
      <c r="AC28" s="123"/>
    </row>
    <row r="29" spans="1:29" ht="15">
      <c r="A29" s="24"/>
      <c r="B29" s="93" t="s">
        <v>25</v>
      </c>
      <c r="C29" s="30">
        <f t="shared" si="4"/>
      </c>
      <c r="D29" s="30">
        <f t="shared" si="5"/>
      </c>
      <c r="E29" s="30">
        <f t="shared" si="1"/>
      </c>
      <c r="F29" s="128" t="s">
        <v>147</v>
      </c>
      <c r="G29" s="134">
        <f>Overallresults!$E$21</f>
        <v>0</v>
      </c>
      <c r="H29" s="14"/>
      <c r="I29" s="14" t="e">
        <f>IF(OR(F29="",F29-VLOOKUP($A21,AWstandards,12,FALSE)&gt;0),0,INT(VLOOKUP($A21,AWstandards,11,FALSE)*(VLOOKUP($A21,AWstandards,12,FALSE)-F29)^VLOOKUP($A21,AWstandards,13,FALSE)+0.5))</f>
        <v>#VALUE!</v>
      </c>
      <c r="J29" s="22"/>
      <c r="K29" s="19">
        <f t="shared" si="6"/>
      </c>
      <c r="L29" s="19">
        <f t="shared" si="6"/>
      </c>
      <c r="M29" s="19">
        <f t="shared" si="6"/>
      </c>
      <c r="N29" s="19">
        <f t="shared" si="6"/>
      </c>
      <c r="O29" s="19">
        <f t="shared" si="6"/>
      </c>
      <c r="P29" s="19">
        <f t="shared" si="6"/>
      </c>
      <c r="Q29" s="19">
        <f t="shared" si="6"/>
      </c>
      <c r="R29" s="19">
        <f t="shared" si="7"/>
      </c>
      <c r="S29" s="19">
        <f>SUM(Decsheets!$W$5:$W$12)-(SUM(K22:Q29))</f>
        <v>6</v>
      </c>
      <c r="T29" s="14"/>
      <c r="W29" s="120"/>
      <c r="X29" s="120"/>
      <c r="Y29" s="123"/>
      <c r="Z29" s="123"/>
      <c r="AA29" s="120"/>
      <c r="AB29" s="120"/>
      <c r="AC29" s="123"/>
    </row>
    <row r="30" spans="1:29" ht="15">
      <c r="A30" s="17" t="s">
        <v>4</v>
      </c>
      <c r="B30" s="92"/>
      <c r="C30" s="25" t="s">
        <v>229</v>
      </c>
      <c r="D30" s="25"/>
      <c r="E30" s="133" t="s">
        <v>172</v>
      </c>
      <c r="F30" s="150">
        <v>1.2</v>
      </c>
      <c r="G30" s="131"/>
      <c r="H30" s="14"/>
      <c r="I30" s="14"/>
      <c r="J30" s="14"/>
      <c r="K30" s="19"/>
      <c r="L30" s="19"/>
      <c r="M30" s="19"/>
      <c r="N30" s="19"/>
      <c r="O30" s="19"/>
      <c r="P30" s="19"/>
      <c r="Q30" s="19"/>
      <c r="R30" s="19"/>
      <c r="S30" s="19"/>
      <c r="T30" s="14" t="s">
        <v>32</v>
      </c>
      <c r="W30" s="120"/>
      <c r="X30" s="120"/>
      <c r="Y30" s="123"/>
      <c r="Z30" s="123"/>
      <c r="AA30" s="120"/>
      <c r="AB30" s="120"/>
      <c r="AC30" s="123"/>
    </row>
    <row r="31" spans="1:29" ht="15">
      <c r="A31" s="24" t="s">
        <v>660</v>
      </c>
      <c r="B31" s="93">
        <v>1</v>
      </c>
      <c r="C31" s="21" t="str">
        <f aca="true" t="shared" si="8" ref="C31:C38">IF(A31="","",VLOOKUP($A$30,IF(LEN(A31)=2,U17MB,U17MA),VLOOKUP(LEFT(A31,1),club,6,FALSE),FALSE))</f>
        <v>Tom Gerard</v>
      </c>
      <c r="D31" s="21">
        <f aca="true" t="shared" si="9" ref="D31:D38">IF(A31="","",VLOOKUP($A$30,IF(LEN(A31)=2,U17MB,U17MA),VLOOKUP(LEFT(A31,1),club,7,FALSE),FALSE))</f>
        <v>0</v>
      </c>
      <c r="E31" s="30" t="str">
        <f t="shared" si="1"/>
        <v>Hertfordshire</v>
      </c>
      <c r="F31" s="128">
        <v>23.6</v>
      </c>
      <c r="G31" s="134">
        <f>Overallresults!$D$14</f>
        <v>12</v>
      </c>
      <c r="H31" s="14"/>
      <c r="I31" s="14" t="e">
        <f>IF(OR(F31="",F31-VLOOKUP($A30,AWstandards,12,FALSE)&gt;0),0,INT(VLOOKUP($A30,AWstandards,11,FALSE)*(VLOOKUP($A30,AWstandards,12,FALSE)-F31)^VLOOKUP($A30,AWstandards,13,FALSE)+0.5))</f>
        <v>#NAME?</v>
      </c>
      <c r="J31" s="22"/>
      <c r="K31" s="19">
        <f aca="true" t="shared" si="10" ref="K31:Q38">IF($A31="","",IF(LEFT($A31,1)=K$12,$G31,""))</f>
      </c>
      <c r="L31" s="19">
        <f t="shared" si="10"/>
      </c>
      <c r="M31" s="19">
        <f t="shared" si="10"/>
        <v>12</v>
      </c>
      <c r="N31" s="19">
        <f t="shared" si="10"/>
      </c>
      <c r="O31" s="19">
        <f t="shared" si="10"/>
      </c>
      <c r="P31" s="19">
        <f t="shared" si="10"/>
      </c>
      <c r="Q31" s="19">
        <f t="shared" si="10"/>
      </c>
      <c r="R31" s="19">
        <f aca="true" t="shared" si="11" ref="R31:R38">IF($A31="","",IF(LEFT($A31,1)=R$11,$G31,""))</f>
      </c>
      <c r="S31" s="19"/>
      <c r="T31" s="14"/>
      <c r="W31" s="120"/>
      <c r="X31" s="120"/>
      <c r="Y31" s="123"/>
      <c r="Z31" s="123"/>
      <c r="AA31" s="120"/>
      <c r="AB31" s="120"/>
      <c r="AC31" s="123"/>
    </row>
    <row r="32" spans="1:29" ht="15">
      <c r="A32" s="24" t="s">
        <v>663</v>
      </c>
      <c r="B32" s="93">
        <v>2</v>
      </c>
      <c r="C32" s="21" t="str">
        <f t="shared" si="8"/>
        <v>Alex Mortimer</v>
      </c>
      <c r="D32" s="21">
        <f t="shared" si="9"/>
        <v>0</v>
      </c>
      <c r="E32" s="30" t="str">
        <f t="shared" si="1"/>
        <v>Norfolk</v>
      </c>
      <c r="F32" s="128">
        <v>23.6</v>
      </c>
      <c r="G32" s="134">
        <f>Overallresults!$D$15</f>
        <v>10</v>
      </c>
      <c r="H32" s="14"/>
      <c r="I32" s="14" t="e">
        <f>IF(OR(F32="",F32-VLOOKUP($A30,AWstandards,12,FALSE)&gt;0),0,INT(VLOOKUP($A30,AWstandards,11,FALSE)*(VLOOKUP($A30,AWstandards,12,FALSE)-F32)^VLOOKUP($A30,AWstandards,13,FALSE)+0.5))</f>
        <v>#NAME?</v>
      </c>
      <c r="J32" s="22"/>
      <c r="K32" s="19">
        <f t="shared" si="10"/>
      </c>
      <c r="L32" s="19">
        <f t="shared" si="10"/>
      </c>
      <c r="M32" s="19">
        <f t="shared" si="10"/>
      </c>
      <c r="N32" s="19">
        <f t="shared" si="10"/>
      </c>
      <c r="O32" s="19">
        <f t="shared" si="10"/>
        <v>10</v>
      </c>
      <c r="P32" s="19">
        <f t="shared" si="10"/>
      </c>
      <c r="Q32" s="19">
        <f t="shared" si="10"/>
      </c>
      <c r="R32" s="19">
        <f t="shared" si="11"/>
      </c>
      <c r="S32" s="19"/>
      <c r="T32" s="14"/>
      <c r="W32" s="120"/>
      <c r="X32" s="120"/>
      <c r="Y32" s="123"/>
      <c r="Z32" s="123"/>
      <c r="AA32" s="120"/>
      <c r="AB32" s="120"/>
      <c r="AC32" s="123"/>
    </row>
    <row r="33" spans="1:29" ht="15">
      <c r="A33" s="24" t="s">
        <v>157</v>
      </c>
      <c r="B33" s="93">
        <v>3</v>
      </c>
      <c r="C33" s="21" t="str">
        <f t="shared" si="8"/>
        <v>Max Bowen</v>
      </c>
      <c r="D33" s="21">
        <f t="shared" si="9"/>
        <v>0</v>
      </c>
      <c r="E33" s="30" t="str">
        <f t="shared" si="1"/>
        <v>Cambridgeshire</v>
      </c>
      <c r="F33" s="128">
        <v>23.7</v>
      </c>
      <c r="G33" s="134">
        <f>Overallresults!$D$16</f>
        <v>8</v>
      </c>
      <c r="H33" s="14"/>
      <c r="I33" s="14" t="e">
        <f>IF(OR(F33="",F33-VLOOKUP($A30,AWstandards,12,FALSE)&gt;0),0,INT(VLOOKUP($A30,AWstandards,11,FALSE)*(VLOOKUP($A30,AWstandards,12,FALSE)-F33)^VLOOKUP($A30,AWstandards,13,FALSE)+0.5))</f>
        <v>#NAME?</v>
      </c>
      <c r="J33" s="22"/>
      <c r="K33" s="19">
        <f t="shared" si="10"/>
      </c>
      <c r="L33" s="19">
        <f t="shared" si="10"/>
        <v>8</v>
      </c>
      <c r="M33" s="19">
        <f t="shared" si="10"/>
      </c>
      <c r="N33" s="19">
        <f t="shared" si="10"/>
      </c>
      <c r="O33" s="19">
        <f t="shared" si="10"/>
      </c>
      <c r="P33" s="19">
        <f t="shared" si="10"/>
      </c>
      <c r="Q33" s="19">
        <f t="shared" si="10"/>
      </c>
      <c r="R33" s="19">
        <f t="shared" si="11"/>
      </c>
      <c r="S33" s="19"/>
      <c r="T33" s="14"/>
      <c r="W33" s="120"/>
      <c r="X33" s="120"/>
      <c r="Y33" s="123"/>
      <c r="Z33" s="123"/>
      <c r="AA33" s="120"/>
      <c r="AB33" s="120"/>
      <c r="AC33" s="123"/>
    </row>
    <row r="34" spans="1:29" ht="15">
      <c r="A34" s="24" t="s">
        <v>267</v>
      </c>
      <c r="B34" s="93" t="s">
        <v>21</v>
      </c>
      <c r="C34" s="21" t="str">
        <f t="shared" si="8"/>
        <v>Joshua Mayston</v>
      </c>
      <c r="D34" s="21">
        <f t="shared" si="9"/>
        <v>0</v>
      </c>
      <c r="E34" s="30" t="str">
        <f t="shared" si="1"/>
        <v>Suffolk</v>
      </c>
      <c r="F34" s="128">
        <v>24.3</v>
      </c>
      <c r="G34" s="134">
        <f>Overallresults!$D$17</f>
        <v>6</v>
      </c>
      <c r="H34" s="14"/>
      <c r="I34" s="14"/>
      <c r="J34" s="22"/>
      <c r="K34" s="19">
        <f t="shared" si="10"/>
      </c>
      <c r="L34" s="19">
        <f t="shared" si="10"/>
      </c>
      <c r="M34" s="19">
        <f t="shared" si="10"/>
      </c>
      <c r="N34" s="19">
        <f t="shared" si="10"/>
      </c>
      <c r="O34" s="19">
        <f t="shared" si="10"/>
      </c>
      <c r="P34" s="19">
        <f t="shared" si="10"/>
        <v>6</v>
      </c>
      <c r="Q34" s="19">
        <f t="shared" si="10"/>
      </c>
      <c r="R34" s="19">
        <f t="shared" si="11"/>
      </c>
      <c r="S34" s="19"/>
      <c r="T34" s="14"/>
      <c r="W34" s="2"/>
      <c r="X34" s="2"/>
      <c r="Y34" s="2"/>
      <c r="Z34" s="143"/>
      <c r="AA34" s="2"/>
      <c r="AB34" s="2"/>
      <c r="AC34" s="2"/>
    </row>
    <row r="35" spans="1:29" ht="15">
      <c r="A35" s="24" t="s">
        <v>214</v>
      </c>
      <c r="B35" s="93" t="s">
        <v>22</v>
      </c>
      <c r="C35" s="21" t="str">
        <f t="shared" si="8"/>
        <v>Cameron Rayner</v>
      </c>
      <c r="D35" s="21">
        <f t="shared" si="9"/>
        <v>0</v>
      </c>
      <c r="E35" s="30" t="str">
        <f t="shared" si="1"/>
        <v>Bedfordshire</v>
      </c>
      <c r="F35" s="128">
        <v>24.5</v>
      </c>
      <c r="G35" s="134">
        <f>Overallresults!$D$18</f>
        <v>5</v>
      </c>
      <c r="H35" s="14"/>
      <c r="I35" s="14"/>
      <c r="J35" s="22"/>
      <c r="K35" s="19">
        <f t="shared" si="10"/>
        <v>5</v>
      </c>
      <c r="L35" s="19">
        <f t="shared" si="10"/>
      </c>
      <c r="M35" s="19">
        <f t="shared" si="10"/>
      </c>
      <c r="N35" s="19">
        <f t="shared" si="10"/>
      </c>
      <c r="O35" s="19">
        <f t="shared" si="10"/>
      </c>
      <c r="P35" s="19">
        <f t="shared" si="10"/>
      </c>
      <c r="Q35" s="19">
        <f t="shared" si="10"/>
      </c>
      <c r="R35" s="19">
        <f t="shared" si="11"/>
      </c>
      <c r="S35" s="19"/>
      <c r="T35" s="14"/>
      <c r="W35" s="127"/>
      <c r="X35" s="127"/>
      <c r="Y35" s="121"/>
      <c r="Z35" s="120"/>
      <c r="AA35" s="127"/>
      <c r="AB35" s="121"/>
      <c r="AC35" s="121"/>
    </row>
    <row r="36" spans="1:29" ht="15">
      <c r="A36" s="24"/>
      <c r="B36" s="93" t="s">
        <v>23</v>
      </c>
      <c r="C36" s="21">
        <f t="shared" si="8"/>
      </c>
      <c r="D36" s="21">
        <f t="shared" si="9"/>
      </c>
      <c r="E36" s="30">
        <f t="shared" si="1"/>
      </c>
      <c r="F36" s="128" t="s">
        <v>147</v>
      </c>
      <c r="G36" s="134">
        <f>Overallresults!$D$19</f>
        <v>4</v>
      </c>
      <c r="H36" s="14"/>
      <c r="I36" s="14"/>
      <c r="J36" s="22"/>
      <c r="K36" s="19">
        <f t="shared" si="10"/>
      </c>
      <c r="L36" s="19">
        <f t="shared" si="10"/>
      </c>
      <c r="M36" s="19">
        <f t="shared" si="10"/>
      </c>
      <c r="N36" s="19">
        <f t="shared" si="10"/>
      </c>
      <c r="O36" s="19">
        <f t="shared" si="10"/>
      </c>
      <c r="P36" s="19">
        <f t="shared" si="10"/>
      </c>
      <c r="Q36" s="19">
        <f t="shared" si="10"/>
      </c>
      <c r="R36" s="19">
        <f t="shared" si="11"/>
      </c>
      <c r="S36" s="19"/>
      <c r="T36" s="14"/>
      <c r="W36" s="120"/>
      <c r="X36" s="120"/>
      <c r="Y36" s="124"/>
      <c r="Z36" s="120"/>
      <c r="AA36" s="120"/>
      <c r="AB36" s="120"/>
      <c r="AC36" s="124"/>
    </row>
    <row r="37" spans="1:29" ht="15">
      <c r="A37" s="24"/>
      <c r="B37" s="93" t="s">
        <v>24</v>
      </c>
      <c r="C37" s="21">
        <f t="shared" si="8"/>
      </c>
      <c r="D37" s="21">
        <f t="shared" si="9"/>
      </c>
      <c r="E37" s="30">
        <f t="shared" si="1"/>
      </c>
      <c r="F37" s="128" t="s">
        <v>147</v>
      </c>
      <c r="G37" s="134">
        <f>Overallresults!$D$20</f>
        <v>0</v>
      </c>
      <c r="H37" s="14"/>
      <c r="I37" s="14"/>
      <c r="J37" s="22"/>
      <c r="K37" s="19">
        <f t="shared" si="10"/>
      </c>
      <c r="L37" s="19">
        <f t="shared" si="10"/>
      </c>
      <c r="M37" s="19">
        <f t="shared" si="10"/>
      </c>
      <c r="N37" s="19">
        <f t="shared" si="10"/>
      </c>
      <c r="O37" s="19">
        <f t="shared" si="10"/>
      </c>
      <c r="P37" s="19">
        <f t="shared" si="10"/>
      </c>
      <c r="Q37" s="19">
        <f t="shared" si="10"/>
      </c>
      <c r="R37" s="19">
        <f t="shared" si="11"/>
      </c>
      <c r="S37" s="19"/>
      <c r="T37" s="14"/>
      <c r="W37" s="120"/>
      <c r="X37" s="120"/>
      <c r="Y37" s="124"/>
      <c r="Z37" s="120"/>
      <c r="AA37" s="120"/>
      <c r="AB37" s="120"/>
      <c r="AC37" s="124"/>
    </row>
    <row r="38" spans="1:29" ht="15">
      <c r="A38" s="24"/>
      <c r="B38" s="93" t="s">
        <v>25</v>
      </c>
      <c r="C38" s="21">
        <f t="shared" si="8"/>
      </c>
      <c r="D38" s="21">
        <f t="shared" si="9"/>
      </c>
      <c r="E38" s="30">
        <f t="shared" si="1"/>
      </c>
      <c r="F38" s="128" t="s">
        <v>147</v>
      </c>
      <c r="G38" s="134">
        <f>Overallresults!$D$21</f>
        <v>0</v>
      </c>
      <c r="H38" s="14"/>
      <c r="I38" s="14" t="e">
        <f>IF(OR(F38="",F38-VLOOKUP($A30,AWstandards,12,FALSE)&gt;0),0,INT(VLOOKUP($A30,AWstandards,11,FALSE)*(VLOOKUP($A30,AWstandards,12,FALSE)-F38)^VLOOKUP($A30,AWstandards,13,FALSE)+0.5))</f>
        <v>#VALUE!</v>
      </c>
      <c r="J38" s="22"/>
      <c r="K38" s="19">
        <f t="shared" si="10"/>
      </c>
      <c r="L38" s="19">
        <f t="shared" si="10"/>
      </c>
      <c r="M38" s="19">
        <f t="shared" si="10"/>
      </c>
      <c r="N38" s="19">
        <f t="shared" si="10"/>
      </c>
      <c r="O38" s="19">
        <f t="shared" si="10"/>
      </c>
      <c r="P38" s="19">
        <f t="shared" si="10"/>
      </c>
      <c r="Q38" s="19">
        <f t="shared" si="10"/>
      </c>
      <c r="R38" s="19">
        <f t="shared" si="11"/>
      </c>
      <c r="S38" s="19">
        <f>SUM(Decsheets!$V$5:$V$12)-(SUM(K31:Q38))</f>
        <v>4</v>
      </c>
      <c r="T38" s="14"/>
      <c r="W38" s="120"/>
      <c r="X38" s="120"/>
      <c r="Y38" s="124"/>
      <c r="Z38" s="120"/>
      <c r="AA38" s="120"/>
      <c r="AB38" s="120"/>
      <c r="AC38" s="124"/>
    </row>
    <row r="39" spans="1:29" ht="15">
      <c r="A39" s="17" t="s">
        <v>4</v>
      </c>
      <c r="B39" s="92"/>
      <c r="C39" s="23" t="s">
        <v>230</v>
      </c>
      <c r="D39" s="23"/>
      <c r="E39" s="133" t="s">
        <v>172</v>
      </c>
      <c r="F39" s="150">
        <v>1.2</v>
      </c>
      <c r="G39" s="131"/>
      <c r="H39" s="14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19"/>
      <c r="T39" s="14" t="s">
        <v>34</v>
      </c>
      <c r="W39" s="120"/>
      <c r="X39" s="120"/>
      <c r="Y39" s="124"/>
      <c r="Z39" s="120"/>
      <c r="AA39" s="120"/>
      <c r="AB39" s="120"/>
      <c r="AC39" s="124"/>
    </row>
    <row r="40" spans="1:29" ht="15">
      <c r="A40" s="20" t="s">
        <v>269</v>
      </c>
      <c r="B40" s="93">
        <v>1</v>
      </c>
      <c r="C40" s="21" t="str">
        <f aca="true" t="shared" si="12" ref="C40:C47">IF(A40="","",VLOOKUP($A$39,IF(LEN(A40)=2,U17MB,U17MA),VLOOKUP(LEFT(A40,1),club,6,FALSE),FALSE))</f>
        <v>Louis Albrow</v>
      </c>
      <c r="D40" s="30">
        <f aca="true" t="shared" si="13" ref="D40:D47">IF(A40="","",VLOOKUP($A$39,IF(LEN(A40)=2,U17MB,U17MA),VLOOKUP(LEFT(A40,1),club,7,FALSE),FALSE))</f>
        <v>0</v>
      </c>
      <c r="E40" s="21" t="str">
        <f t="shared" si="1"/>
        <v>Norfolk</v>
      </c>
      <c r="F40" s="128">
        <v>23.6</v>
      </c>
      <c r="G40" s="134">
        <f>Overallresults!$E$14</f>
        <v>8</v>
      </c>
      <c r="H40" s="14"/>
      <c r="I40" s="14" t="e">
        <f>IF(OR(F40="",F40-VLOOKUP($A39,AWstandards,12,FALSE)&gt;0),0,INT(VLOOKUP($A39,AWstandards,11,FALSE)*(VLOOKUP($A39,AWstandards,12,FALSE)-F40)^VLOOKUP($A39,AWstandards,13,FALSE)+0.5))</f>
        <v>#NAME?</v>
      </c>
      <c r="J40" s="22"/>
      <c r="K40" s="19">
        <f aca="true" t="shared" si="14" ref="K40:Q47">IF($A40="","",IF(LEFT($A40,1)=K$12,$G40,""))</f>
      </c>
      <c r="L40" s="19">
        <f t="shared" si="14"/>
      </c>
      <c r="M40" s="19">
        <f t="shared" si="14"/>
      </c>
      <c r="N40" s="19">
        <f t="shared" si="14"/>
      </c>
      <c r="O40" s="19">
        <f t="shared" si="14"/>
        <v>8</v>
      </c>
      <c r="P40" s="19">
        <f t="shared" si="14"/>
      </c>
      <c r="Q40" s="19">
        <f t="shared" si="14"/>
      </c>
      <c r="R40" s="19">
        <f aca="true" t="shared" si="15" ref="R40:R47">IF($A40="","",IF(LEFT($A40,1)=R$11,$G40,""))</f>
      </c>
      <c r="S40" s="19"/>
      <c r="T40" s="14"/>
      <c r="W40" s="120"/>
      <c r="X40" s="120"/>
      <c r="Y40" s="124"/>
      <c r="Z40" s="120"/>
      <c r="AA40" s="120"/>
      <c r="AB40" s="120"/>
      <c r="AC40" s="124"/>
    </row>
    <row r="41" spans="1:29" ht="15">
      <c r="A41" s="20" t="s">
        <v>661</v>
      </c>
      <c r="B41" s="93">
        <v>2</v>
      </c>
      <c r="C41" s="21" t="str">
        <f t="shared" si="12"/>
        <v>Tomi Ogunyoye</v>
      </c>
      <c r="D41" s="30">
        <f t="shared" si="13"/>
        <v>0</v>
      </c>
      <c r="E41" s="21" t="str">
        <f t="shared" si="1"/>
        <v>Cambridgeshire</v>
      </c>
      <c r="F41" s="128">
        <v>24.3</v>
      </c>
      <c r="G41" s="134">
        <f>Overallresults!$E$15</f>
        <v>6</v>
      </c>
      <c r="H41" s="14"/>
      <c r="I41" s="14" t="e">
        <f>IF(OR(F41="",F41-VLOOKUP($A39,AWstandards,12,FALSE)&gt;0),0,INT(VLOOKUP($A39,AWstandards,11,FALSE)*(VLOOKUP($A39,AWstandards,12,FALSE)-F41)^VLOOKUP($A39,AWstandards,13,FALSE)+0.5))</f>
        <v>#NAME?</v>
      </c>
      <c r="J41" s="22"/>
      <c r="K41" s="19">
        <f t="shared" si="14"/>
      </c>
      <c r="L41" s="19">
        <f t="shared" si="14"/>
        <v>6</v>
      </c>
      <c r="M41" s="19">
        <f t="shared" si="14"/>
      </c>
      <c r="N41" s="19">
        <f t="shared" si="14"/>
      </c>
      <c r="O41" s="19">
        <f t="shared" si="14"/>
      </c>
      <c r="P41" s="19">
        <f t="shared" si="14"/>
      </c>
      <c r="Q41" s="19">
        <f t="shared" si="14"/>
      </c>
      <c r="R41" s="19">
        <f t="shared" si="15"/>
      </c>
      <c r="S41" s="19"/>
      <c r="T41" s="14"/>
      <c r="W41" s="120"/>
      <c r="X41" s="120"/>
      <c r="Y41" s="124"/>
      <c r="Z41" s="120"/>
      <c r="AA41" s="120"/>
      <c r="AB41" s="120"/>
      <c r="AC41" s="124"/>
    </row>
    <row r="42" spans="1:29" ht="15">
      <c r="A42" s="20" t="s">
        <v>270</v>
      </c>
      <c r="B42" s="93">
        <v>3</v>
      </c>
      <c r="C42" s="21" t="str">
        <f t="shared" si="12"/>
        <v>Samad Ibrahim</v>
      </c>
      <c r="D42" s="30">
        <f t="shared" si="13"/>
        <v>0</v>
      </c>
      <c r="E42" s="21" t="str">
        <f t="shared" si="1"/>
        <v>Hertfordshire</v>
      </c>
      <c r="F42" s="128">
        <v>24.9</v>
      </c>
      <c r="G42" s="134">
        <f>Overallresults!$E$16</f>
        <v>4</v>
      </c>
      <c r="H42" s="14"/>
      <c r="I42" s="14"/>
      <c r="J42" s="22"/>
      <c r="K42" s="19">
        <f t="shared" si="14"/>
      </c>
      <c r="L42" s="19">
        <f t="shared" si="14"/>
      </c>
      <c r="M42" s="19">
        <f t="shared" si="14"/>
        <v>4</v>
      </c>
      <c r="N42" s="19">
        <f t="shared" si="14"/>
      </c>
      <c r="O42" s="19">
        <f t="shared" si="14"/>
      </c>
      <c r="P42" s="19">
        <f t="shared" si="14"/>
      </c>
      <c r="Q42" s="19">
        <f t="shared" si="14"/>
      </c>
      <c r="R42" s="19">
        <f t="shared" si="15"/>
      </c>
      <c r="S42" s="19"/>
      <c r="T42" s="14"/>
      <c r="W42" s="120"/>
      <c r="X42" s="120"/>
      <c r="Y42" s="124"/>
      <c r="Z42" s="120"/>
      <c r="AA42" s="120"/>
      <c r="AB42" s="120"/>
      <c r="AC42" s="124"/>
    </row>
    <row r="43" spans="1:29" ht="15">
      <c r="A43" s="20"/>
      <c r="B43" s="93" t="s">
        <v>21</v>
      </c>
      <c r="C43" s="21">
        <f t="shared" si="12"/>
      </c>
      <c r="D43" s="30">
        <f t="shared" si="13"/>
      </c>
      <c r="E43" s="21">
        <f t="shared" si="1"/>
      </c>
      <c r="F43" s="128" t="s">
        <v>147</v>
      </c>
      <c r="G43" s="134">
        <f>Overallresults!$E$17</f>
        <v>3</v>
      </c>
      <c r="H43" s="14"/>
      <c r="I43" s="14"/>
      <c r="J43" s="22"/>
      <c r="K43" s="19">
        <f t="shared" si="14"/>
      </c>
      <c r="L43" s="19">
        <f t="shared" si="14"/>
      </c>
      <c r="M43" s="19">
        <f t="shared" si="14"/>
      </c>
      <c r="N43" s="19">
        <f t="shared" si="14"/>
      </c>
      <c r="O43" s="19">
        <f t="shared" si="14"/>
      </c>
      <c r="P43" s="19">
        <f t="shared" si="14"/>
      </c>
      <c r="Q43" s="19">
        <f t="shared" si="14"/>
      </c>
      <c r="R43" s="19">
        <f t="shared" si="15"/>
      </c>
      <c r="S43" s="19"/>
      <c r="T43" s="14"/>
      <c r="W43" s="120"/>
      <c r="X43" s="120"/>
      <c r="Y43" s="124"/>
      <c r="Z43" s="120"/>
      <c r="AA43" s="120"/>
      <c r="AB43" s="120"/>
      <c r="AC43" s="124"/>
    </row>
    <row r="44" spans="1:29" ht="15">
      <c r="A44" s="20"/>
      <c r="B44" s="93" t="s">
        <v>22</v>
      </c>
      <c r="C44" s="21">
        <f t="shared" si="12"/>
      </c>
      <c r="D44" s="30">
        <f t="shared" si="13"/>
      </c>
      <c r="E44" s="21">
        <f t="shared" si="1"/>
      </c>
      <c r="F44" s="128" t="s">
        <v>147</v>
      </c>
      <c r="G44" s="134">
        <f>Overallresults!$E$18</f>
        <v>2</v>
      </c>
      <c r="H44" s="14"/>
      <c r="I44" s="14"/>
      <c r="J44" s="22"/>
      <c r="K44" s="19">
        <f t="shared" si="14"/>
      </c>
      <c r="L44" s="19">
        <f t="shared" si="14"/>
      </c>
      <c r="M44" s="19">
        <f t="shared" si="14"/>
      </c>
      <c r="N44" s="19">
        <f t="shared" si="14"/>
      </c>
      <c r="O44" s="19">
        <f t="shared" si="14"/>
      </c>
      <c r="P44" s="19">
        <f t="shared" si="14"/>
      </c>
      <c r="Q44" s="19">
        <f t="shared" si="14"/>
      </c>
      <c r="R44" s="19">
        <f t="shared" si="15"/>
      </c>
      <c r="S44" s="19"/>
      <c r="T44" s="14"/>
      <c r="W44" s="2"/>
      <c r="X44" s="2"/>
      <c r="Y44" s="159"/>
      <c r="Z44" s="2"/>
      <c r="AA44" s="2"/>
      <c r="AB44" s="2"/>
      <c r="AC44" s="159"/>
    </row>
    <row r="45" spans="1:29" ht="15">
      <c r="A45" s="20"/>
      <c r="B45" s="93" t="s">
        <v>23</v>
      </c>
      <c r="C45" s="21">
        <f t="shared" si="12"/>
      </c>
      <c r="D45" s="30">
        <f t="shared" si="13"/>
      </c>
      <c r="E45" s="21">
        <f t="shared" si="1"/>
      </c>
      <c r="F45" s="128" t="s">
        <v>147</v>
      </c>
      <c r="G45" s="134">
        <f>Overallresults!$E$19</f>
        <v>1</v>
      </c>
      <c r="H45" s="14"/>
      <c r="I45" s="14"/>
      <c r="J45" s="22"/>
      <c r="K45" s="19">
        <f t="shared" si="14"/>
      </c>
      <c r="L45" s="19">
        <f t="shared" si="14"/>
      </c>
      <c r="M45" s="19">
        <f t="shared" si="14"/>
      </c>
      <c r="N45" s="19">
        <f t="shared" si="14"/>
      </c>
      <c r="O45" s="19">
        <f t="shared" si="14"/>
      </c>
      <c r="P45" s="19">
        <f t="shared" si="14"/>
      </c>
      <c r="Q45" s="19">
        <f t="shared" si="14"/>
      </c>
      <c r="R45" s="19">
        <f t="shared" si="15"/>
      </c>
      <c r="S45" s="19"/>
      <c r="T45" s="14"/>
      <c r="W45" s="127"/>
      <c r="X45" s="127"/>
      <c r="Y45" s="158"/>
      <c r="Z45" s="120"/>
      <c r="AA45" s="127"/>
      <c r="AB45" s="121"/>
      <c r="AC45" s="158"/>
    </row>
    <row r="46" spans="1:29" ht="15">
      <c r="A46" s="20"/>
      <c r="B46" s="93" t="s">
        <v>24</v>
      </c>
      <c r="C46" s="21">
        <f t="shared" si="12"/>
      </c>
      <c r="D46" s="30">
        <f t="shared" si="13"/>
      </c>
      <c r="E46" s="21">
        <f t="shared" si="1"/>
      </c>
      <c r="F46" s="128" t="s">
        <v>147</v>
      </c>
      <c r="G46" s="134">
        <f>Overallresults!$E$20</f>
        <v>0</v>
      </c>
      <c r="H46" s="14"/>
      <c r="I46" s="14" t="e">
        <f>IF(OR(F46="",F46-VLOOKUP($A39,AWstandards,12,FALSE)&gt;0),0,INT(VLOOKUP($A39,AWstandards,11,FALSE)*(VLOOKUP($A39,AWstandards,12,FALSE)-F46)^VLOOKUP($A39,AWstandards,13,FALSE)+0.5))</f>
        <v>#VALUE!</v>
      </c>
      <c r="J46" s="22"/>
      <c r="K46" s="19">
        <f t="shared" si="14"/>
      </c>
      <c r="L46" s="19">
        <f t="shared" si="14"/>
      </c>
      <c r="M46" s="19">
        <f t="shared" si="14"/>
      </c>
      <c r="N46" s="19">
        <f t="shared" si="14"/>
      </c>
      <c r="O46" s="19">
        <f t="shared" si="14"/>
      </c>
      <c r="P46" s="19">
        <f t="shared" si="14"/>
      </c>
      <c r="Q46" s="19">
        <f t="shared" si="14"/>
      </c>
      <c r="R46" s="19">
        <f t="shared" si="15"/>
      </c>
      <c r="S46" s="19"/>
      <c r="T46" s="14"/>
      <c r="W46" s="120"/>
      <c r="X46" s="120"/>
      <c r="Y46" s="124"/>
      <c r="Z46" s="120"/>
      <c r="AA46" s="120"/>
      <c r="AB46" s="120"/>
      <c r="AC46" s="124"/>
    </row>
    <row r="47" spans="1:29" ht="15">
      <c r="A47" s="20"/>
      <c r="B47" s="93" t="s">
        <v>25</v>
      </c>
      <c r="C47" s="21">
        <f t="shared" si="12"/>
      </c>
      <c r="D47" s="30">
        <f t="shared" si="13"/>
      </c>
      <c r="E47" s="21">
        <f t="shared" si="1"/>
      </c>
      <c r="F47" s="128" t="s">
        <v>147</v>
      </c>
      <c r="G47" s="134">
        <f>Overallresults!$E$21</f>
        <v>0</v>
      </c>
      <c r="H47" s="14"/>
      <c r="I47" s="14" t="e">
        <f>IF(OR(F47="",F47-VLOOKUP($A39,AWstandards,12,FALSE)&gt;0),0,INT(VLOOKUP($A39,AWstandards,11,FALSE)*(VLOOKUP($A39,AWstandards,12,FALSE)-F47)^VLOOKUP($A39,AWstandards,13,FALSE)+0.5))</f>
        <v>#VALUE!</v>
      </c>
      <c r="J47" s="22"/>
      <c r="K47" s="19">
        <f t="shared" si="14"/>
      </c>
      <c r="L47" s="19">
        <f t="shared" si="14"/>
      </c>
      <c r="M47" s="19">
        <f t="shared" si="14"/>
      </c>
      <c r="N47" s="19">
        <f t="shared" si="14"/>
      </c>
      <c r="O47" s="19">
        <f t="shared" si="14"/>
      </c>
      <c r="P47" s="19">
        <f t="shared" si="14"/>
      </c>
      <c r="Q47" s="19">
        <f t="shared" si="14"/>
      </c>
      <c r="R47" s="19">
        <f t="shared" si="15"/>
      </c>
      <c r="S47" s="19">
        <f>SUM(Decsheets!$W$5:$W$12)-(SUM(K40:Q47))</f>
        <v>6</v>
      </c>
      <c r="T47" s="14"/>
      <c r="W47" s="120"/>
      <c r="X47" s="120"/>
      <c r="Y47" s="124"/>
      <c r="Z47" s="120"/>
      <c r="AA47" s="120"/>
      <c r="AB47" s="120"/>
      <c r="AC47" s="124"/>
    </row>
    <row r="48" spans="1:29" ht="15">
      <c r="A48" s="17" t="s">
        <v>5</v>
      </c>
      <c r="B48" s="92"/>
      <c r="C48" s="25" t="s">
        <v>231</v>
      </c>
      <c r="D48" s="25"/>
      <c r="E48" s="26"/>
      <c r="F48" s="151" t="s">
        <v>147</v>
      </c>
      <c r="G48" s="131"/>
      <c r="H48" s="14"/>
      <c r="I48" s="14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4" t="s">
        <v>36</v>
      </c>
      <c r="W48" s="120"/>
      <c r="X48" s="120"/>
      <c r="Y48" s="124"/>
      <c r="Z48" s="120"/>
      <c r="AA48" s="120"/>
      <c r="AB48" s="120"/>
      <c r="AC48" s="124"/>
    </row>
    <row r="49" spans="1:29" ht="15">
      <c r="A49" s="7" t="s">
        <v>269</v>
      </c>
      <c r="B49" s="93">
        <v>1</v>
      </c>
      <c r="C49" s="21" t="str">
        <f aca="true" t="shared" si="16" ref="C49:C56">IF(A49="","",VLOOKUP($A$48,IF(LEN(A49)=2,U17MB,U17MA),VLOOKUP(LEFT(A49,1),club,6,FALSE),FALSE))</f>
        <v>Joe Smythe</v>
      </c>
      <c r="D49" s="21">
        <f aca="true" t="shared" si="17" ref="D49:D56">IF(A49="","",VLOOKUP($A$48,IF(LEN(A49)=2,U17MB,U17MA),VLOOKUP(LEFT(A49,1),club,7,FALSE),FALSE))</f>
        <v>0</v>
      </c>
      <c r="E49" s="21" t="str">
        <f t="shared" si="1"/>
        <v>Norfolk</v>
      </c>
      <c r="F49" s="128">
        <v>51.4</v>
      </c>
      <c r="G49" s="134">
        <f>Overallresults!$D$14</f>
        <v>12</v>
      </c>
      <c r="H49" s="14"/>
      <c r="I49" s="14" t="e">
        <f>IF(OR(F49="",F49-VLOOKUP($A48,AWstandards,12,FALSE)&gt;0),0,INT(VLOOKUP($A48,AWstandards,11,FALSE)*(VLOOKUP($A48,AWstandards,12,FALSE)-F49)^VLOOKUP($A48,AWstandards,13,FALSE)+0.5))</f>
        <v>#NAME?</v>
      </c>
      <c r="J49" s="22"/>
      <c r="K49" s="19">
        <f aca="true" t="shared" si="18" ref="K49:Q56">IF($A49="","",IF(LEFT($A49,1)=K$12,$G49,""))</f>
      </c>
      <c r="L49" s="19">
        <f t="shared" si="18"/>
      </c>
      <c r="M49" s="19">
        <f t="shared" si="18"/>
      </c>
      <c r="N49" s="19">
        <f t="shared" si="18"/>
      </c>
      <c r="O49" s="19">
        <f t="shared" si="18"/>
        <v>12</v>
      </c>
      <c r="P49" s="19">
        <f t="shared" si="18"/>
      </c>
      <c r="Q49" s="19">
        <f t="shared" si="18"/>
      </c>
      <c r="R49" s="19">
        <f aca="true" t="shared" si="19" ref="R49:R56">IF($A49="","",IF(LEFT($A49,1)=R$11,$G49,""))</f>
      </c>
      <c r="S49" s="19"/>
      <c r="T49" s="14"/>
      <c r="W49" s="120"/>
      <c r="X49" s="120"/>
      <c r="Y49" s="124"/>
      <c r="Z49" s="120"/>
      <c r="AA49" s="120"/>
      <c r="AB49" s="120"/>
      <c r="AC49" s="124"/>
    </row>
    <row r="50" spans="1:29" ht="15">
      <c r="A50" s="7" t="s">
        <v>270</v>
      </c>
      <c r="B50" s="93">
        <v>2</v>
      </c>
      <c r="C50" s="21" t="str">
        <f t="shared" si="16"/>
        <v>Will Farndale</v>
      </c>
      <c r="D50" s="21">
        <f t="shared" si="17"/>
        <v>0</v>
      </c>
      <c r="E50" s="21" t="str">
        <f t="shared" si="1"/>
        <v>Hertfordshire</v>
      </c>
      <c r="F50" s="128">
        <v>53.7</v>
      </c>
      <c r="G50" s="134">
        <f>Overallresults!$D$15</f>
        <v>10</v>
      </c>
      <c r="H50" s="14"/>
      <c r="I50" s="14" t="e">
        <f>IF(OR(F50="",F50-VLOOKUP($A48,AWstandards,12,FALSE)&gt;0),0,INT(VLOOKUP($A48,AWstandards,11,FALSE)*(VLOOKUP($A48,AWstandards,12,FALSE)-F50)^VLOOKUP($A48,AWstandards,13,FALSE)+0.5))</f>
        <v>#NAME?</v>
      </c>
      <c r="J50" s="22"/>
      <c r="K50" s="19">
        <f t="shared" si="18"/>
      </c>
      <c r="L50" s="19">
        <f t="shared" si="18"/>
      </c>
      <c r="M50" s="19">
        <f t="shared" si="18"/>
        <v>10</v>
      </c>
      <c r="N50" s="19">
        <f t="shared" si="18"/>
      </c>
      <c r="O50" s="19">
        <f t="shared" si="18"/>
      </c>
      <c r="P50" s="19">
        <f t="shared" si="18"/>
      </c>
      <c r="Q50" s="19">
        <f t="shared" si="18"/>
      </c>
      <c r="R50" s="19">
        <f t="shared" si="19"/>
      </c>
      <c r="S50" s="19"/>
      <c r="T50" s="14"/>
      <c r="W50" s="120"/>
      <c r="X50" s="120"/>
      <c r="Y50" s="124"/>
      <c r="Z50" s="120"/>
      <c r="AA50" s="120"/>
      <c r="AB50" s="120"/>
      <c r="AC50" s="124"/>
    </row>
    <row r="51" spans="1:29" ht="15">
      <c r="A51" s="7" t="s">
        <v>157</v>
      </c>
      <c r="B51" s="93">
        <v>3</v>
      </c>
      <c r="C51" s="21" t="str">
        <f t="shared" si="16"/>
        <v>Patrick Szpryngiel</v>
      </c>
      <c r="D51" s="21">
        <f t="shared" si="17"/>
        <v>0</v>
      </c>
      <c r="E51" s="21" t="str">
        <f t="shared" si="1"/>
        <v>Cambridgeshire</v>
      </c>
      <c r="F51" s="128">
        <v>55.6</v>
      </c>
      <c r="G51" s="134">
        <f>Overallresults!$D$16</f>
        <v>8</v>
      </c>
      <c r="H51" s="14"/>
      <c r="I51" s="14" t="e">
        <f>IF(OR(F51="",F51-VLOOKUP($A48,AWstandards,12,FALSE)&gt;0),0,INT(VLOOKUP($A48,AWstandards,11,FALSE)*(VLOOKUP($A48,AWstandards,12,FALSE)-F51)^VLOOKUP($A48,AWstandards,13,FALSE)+0.5))</f>
        <v>#NAME?</v>
      </c>
      <c r="J51" s="22"/>
      <c r="K51" s="19">
        <f t="shared" si="18"/>
      </c>
      <c r="L51" s="19">
        <f t="shared" si="18"/>
        <v>8</v>
      </c>
      <c r="M51" s="19">
        <f t="shared" si="18"/>
      </c>
      <c r="N51" s="19">
        <f t="shared" si="18"/>
      </c>
      <c r="O51" s="19">
        <f t="shared" si="18"/>
      </c>
      <c r="P51" s="19">
        <f t="shared" si="18"/>
      </c>
      <c r="Q51" s="19">
        <f t="shared" si="18"/>
      </c>
      <c r="R51" s="19">
        <f t="shared" si="19"/>
      </c>
      <c r="S51" s="19"/>
      <c r="T51" s="14"/>
      <c r="W51" s="120"/>
      <c r="X51" s="120"/>
      <c r="Y51" s="124"/>
      <c r="Z51" s="120"/>
      <c r="AA51" s="120"/>
      <c r="AB51" s="120"/>
      <c r="AC51" s="124"/>
    </row>
    <row r="52" spans="1:29" ht="15">
      <c r="A52" s="7" t="s">
        <v>267</v>
      </c>
      <c r="B52" s="93" t="s">
        <v>21</v>
      </c>
      <c r="C52" s="21" t="str">
        <f t="shared" si="16"/>
        <v>Luca Prior</v>
      </c>
      <c r="D52" s="21">
        <f t="shared" si="17"/>
        <v>0</v>
      </c>
      <c r="E52" s="21" t="str">
        <f t="shared" si="1"/>
        <v>Suffolk</v>
      </c>
      <c r="F52" s="128">
        <v>57.8</v>
      </c>
      <c r="G52" s="134">
        <f>Overallresults!$D$17</f>
        <v>6</v>
      </c>
      <c r="H52" s="14"/>
      <c r="I52" s="14"/>
      <c r="J52" s="22"/>
      <c r="K52" s="19">
        <f t="shared" si="18"/>
      </c>
      <c r="L52" s="19">
        <f t="shared" si="18"/>
      </c>
      <c r="M52" s="19">
        <f t="shared" si="18"/>
      </c>
      <c r="N52" s="19">
        <f t="shared" si="18"/>
      </c>
      <c r="O52" s="19">
        <f t="shared" si="18"/>
      </c>
      <c r="P52" s="19">
        <f t="shared" si="18"/>
        <v>6</v>
      </c>
      <c r="Q52" s="19">
        <f t="shared" si="18"/>
      </c>
      <c r="R52" s="19">
        <f t="shared" si="19"/>
      </c>
      <c r="S52" s="19"/>
      <c r="T52" s="14"/>
      <c r="W52" s="120"/>
      <c r="X52" s="120"/>
      <c r="Y52" s="124"/>
      <c r="Z52" s="120"/>
      <c r="AA52" s="120"/>
      <c r="AB52" s="120"/>
      <c r="AC52" s="124"/>
    </row>
    <row r="53" spans="1:29" ht="15">
      <c r="A53" s="7"/>
      <c r="B53" s="93" t="s">
        <v>22</v>
      </c>
      <c r="C53" s="21">
        <f t="shared" si="16"/>
      </c>
      <c r="D53" s="21">
        <f t="shared" si="17"/>
      </c>
      <c r="E53" s="21">
        <f t="shared" si="1"/>
      </c>
      <c r="F53" s="128" t="s">
        <v>147</v>
      </c>
      <c r="G53" s="134">
        <f>Overallresults!$D$18</f>
        <v>5</v>
      </c>
      <c r="H53" s="14"/>
      <c r="I53" s="14"/>
      <c r="J53" s="22"/>
      <c r="K53" s="19">
        <f t="shared" si="18"/>
      </c>
      <c r="L53" s="19">
        <f t="shared" si="18"/>
      </c>
      <c r="M53" s="19">
        <f t="shared" si="18"/>
      </c>
      <c r="N53" s="19">
        <f t="shared" si="18"/>
      </c>
      <c r="O53" s="19">
        <f t="shared" si="18"/>
      </c>
      <c r="P53" s="19">
        <f t="shared" si="18"/>
      </c>
      <c r="Q53" s="19">
        <f t="shared" si="18"/>
      </c>
      <c r="R53" s="19">
        <f t="shared" si="19"/>
      </c>
      <c r="S53" s="19"/>
      <c r="T53" s="14"/>
      <c r="W53" s="120"/>
      <c r="X53" s="120"/>
      <c r="Y53" s="124"/>
      <c r="Z53" s="120"/>
      <c r="AA53" s="120"/>
      <c r="AB53" s="120"/>
      <c r="AC53" s="124"/>
    </row>
    <row r="54" spans="1:29" ht="15">
      <c r="A54" s="7"/>
      <c r="B54" s="93" t="s">
        <v>23</v>
      </c>
      <c r="C54" s="21">
        <f t="shared" si="16"/>
      </c>
      <c r="D54" s="21">
        <f t="shared" si="17"/>
      </c>
      <c r="E54" s="21">
        <f t="shared" si="1"/>
      </c>
      <c r="F54" s="128" t="s">
        <v>147</v>
      </c>
      <c r="G54" s="134">
        <f>Overallresults!$D$19</f>
        <v>4</v>
      </c>
      <c r="H54" s="14"/>
      <c r="I54" s="14"/>
      <c r="J54" s="22"/>
      <c r="K54" s="19">
        <f t="shared" si="18"/>
      </c>
      <c r="L54" s="19">
        <f t="shared" si="18"/>
      </c>
      <c r="M54" s="19">
        <f t="shared" si="18"/>
      </c>
      <c r="N54" s="19">
        <f t="shared" si="18"/>
      </c>
      <c r="O54" s="19">
        <f t="shared" si="18"/>
      </c>
      <c r="P54" s="19">
        <f t="shared" si="18"/>
      </c>
      <c r="Q54" s="19">
        <f t="shared" si="18"/>
      </c>
      <c r="R54" s="19">
        <f t="shared" si="19"/>
      </c>
      <c r="S54" s="19"/>
      <c r="T54" s="14"/>
      <c r="W54" s="2"/>
      <c r="X54" s="2"/>
      <c r="Y54" s="2"/>
      <c r="Z54" s="2"/>
      <c r="AA54" s="2"/>
      <c r="AB54" s="2"/>
      <c r="AC54" s="2"/>
    </row>
    <row r="55" spans="1:29" ht="15">
      <c r="A55" s="20"/>
      <c r="B55" s="93" t="s">
        <v>24</v>
      </c>
      <c r="C55" s="21">
        <f t="shared" si="16"/>
      </c>
      <c r="D55" s="21">
        <f t="shared" si="17"/>
      </c>
      <c r="E55" s="21">
        <f t="shared" si="1"/>
      </c>
      <c r="F55" s="128" t="s">
        <v>147</v>
      </c>
      <c r="G55" s="134">
        <f>Overallresults!$D$20</f>
        <v>0</v>
      </c>
      <c r="H55" s="14"/>
      <c r="I55" s="14" t="e">
        <f>IF(OR(F55="",F55-VLOOKUP(#REF!,AWstandards,12,FALSE)&gt;0),0,INT(VLOOKUP(#REF!,AWstandards,11,FALSE)*(VLOOKUP(#REF!,AWstandards,12,FALSE)-F55)^VLOOKUP(#REF!,AWstandards,13,FALSE)+0.5))</f>
        <v>#VALUE!</v>
      </c>
      <c r="J55" s="22"/>
      <c r="K55" s="19">
        <f t="shared" si="18"/>
      </c>
      <c r="L55" s="19">
        <f t="shared" si="18"/>
      </c>
      <c r="M55" s="19">
        <f t="shared" si="18"/>
      </c>
      <c r="N55" s="19">
        <f t="shared" si="18"/>
      </c>
      <c r="O55" s="19">
        <f t="shared" si="18"/>
      </c>
      <c r="P55" s="19">
        <f t="shared" si="18"/>
      </c>
      <c r="Q55" s="19">
        <f t="shared" si="18"/>
      </c>
      <c r="R55" s="19">
        <f t="shared" si="19"/>
      </c>
      <c r="S55" s="19"/>
      <c r="T55" s="14"/>
      <c r="W55" s="127"/>
      <c r="X55" s="121"/>
      <c r="Y55" s="123"/>
      <c r="Z55" s="120"/>
      <c r="AA55" s="127"/>
      <c r="AB55" s="121"/>
      <c r="AC55" s="123"/>
    </row>
    <row r="56" spans="1:29" ht="15">
      <c r="A56" s="20"/>
      <c r="B56" s="93" t="s">
        <v>25</v>
      </c>
      <c r="C56" s="21">
        <f t="shared" si="16"/>
      </c>
      <c r="D56" s="21">
        <f t="shared" si="17"/>
      </c>
      <c r="E56" s="21">
        <f t="shared" si="1"/>
      </c>
      <c r="F56" s="128" t="s">
        <v>147</v>
      </c>
      <c r="G56" s="134">
        <f>Overallresults!$D$21</f>
        <v>0</v>
      </c>
      <c r="H56" s="14"/>
      <c r="I56" s="14" t="e">
        <f>IF(OR(F56="",F56-VLOOKUP(#REF!,AWstandards,12,FALSE)&gt;0),0,INT(VLOOKUP(#REF!,AWstandards,11,FALSE)*(VLOOKUP(#REF!,AWstandards,12,FALSE)-F56)^VLOOKUP(#REF!,AWstandards,13,FALSE)+0.5))</f>
        <v>#VALUE!</v>
      </c>
      <c r="J56" s="22"/>
      <c r="K56" s="19">
        <f t="shared" si="18"/>
      </c>
      <c r="L56" s="19">
        <f t="shared" si="18"/>
      </c>
      <c r="M56" s="19">
        <f t="shared" si="18"/>
      </c>
      <c r="N56" s="19">
        <f t="shared" si="18"/>
      </c>
      <c r="O56" s="19">
        <f t="shared" si="18"/>
      </c>
      <c r="P56" s="19">
        <f t="shared" si="18"/>
      </c>
      <c r="Q56" s="19">
        <f t="shared" si="18"/>
      </c>
      <c r="R56" s="19">
        <f t="shared" si="19"/>
      </c>
      <c r="S56" s="19">
        <f>SUM(Decsheets!$V$5:$V$12)-(SUM(K49:Q56))</f>
        <v>9</v>
      </c>
      <c r="T56" s="14"/>
      <c r="W56" s="120"/>
      <c r="X56" s="120"/>
      <c r="Y56" s="123"/>
      <c r="Z56" s="120"/>
      <c r="AA56" s="120"/>
      <c r="AB56" s="120"/>
      <c r="AC56" s="123"/>
    </row>
    <row r="57" spans="1:29" ht="15">
      <c r="A57" s="17" t="s">
        <v>5</v>
      </c>
      <c r="B57" s="92"/>
      <c r="C57" s="25" t="s">
        <v>232</v>
      </c>
      <c r="D57" s="25"/>
      <c r="E57" s="26"/>
      <c r="F57" s="151" t="s">
        <v>147</v>
      </c>
      <c r="G57" s="131"/>
      <c r="H57" s="14"/>
      <c r="I57" s="14"/>
      <c r="J57" s="14"/>
      <c r="K57" s="19"/>
      <c r="L57" s="19"/>
      <c r="M57" s="19"/>
      <c r="N57" s="19"/>
      <c r="O57" s="19"/>
      <c r="P57" s="19"/>
      <c r="Q57" s="19"/>
      <c r="R57" s="19"/>
      <c r="S57" s="19"/>
      <c r="T57" s="14" t="s">
        <v>78</v>
      </c>
      <c r="W57" s="120"/>
      <c r="X57" s="120"/>
      <c r="Y57" s="123"/>
      <c r="Z57" s="120"/>
      <c r="AA57" s="120"/>
      <c r="AB57" s="120"/>
      <c r="AC57" s="123"/>
    </row>
    <row r="58" spans="1:29" ht="15">
      <c r="A58" s="20" t="s">
        <v>660</v>
      </c>
      <c r="B58" s="93">
        <v>1</v>
      </c>
      <c r="C58" s="21" t="str">
        <f aca="true" t="shared" si="20" ref="C58:C65">IF(A58="","",VLOOKUP($A$57,IF(LEN(A58)=2,U17MB,U17MA),VLOOKUP(LEFT(A58,1),club,6,FALSE),FALSE))</f>
        <v>Luke Burford</v>
      </c>
      <c r="D58" s="30">
        <f aca="true" t="shared" si="21" ref="D58:D65">IF(A58="","",VLOOKUP($A$57,IF(LEN(A58)=2,U17MB,U17MA),VLOOKUP(LEFT(A58,1),club,7,FALSE),FALSE))</f>
        <v>0</v>
      </c>
      <c r="E58" s="21" t="str">
        <f aca="true" t="shared" si="22" ref="E58:E65">IF(A58="","",VLOOKUP(LEFT(A58,1),club,2,FALSE))</f>
        <v>Hertfordshire</v>
      </c>
      <c r="F58" s="128">
        <v>54.4</v>
      </c>
      <c r="G58" s="134">
        <f>Overallresults!$E$14</f>
        <v>8</v>
      </c>
      <c r="H58" s="14"/>
      <c r="I58" s="14" t="e">
        <f>IF(OR(F58="",F58-VLOOKUP($A57,AWstandards,12,FALSE)&gt;0),0,INT(VLOOKUP($A57,AWstandards,11,FALSE)*(VLOOKUP($A57,AWstandards,12,FALSE)-F58)^VLOOKUP($A57,AWstandards,13,FALSE)+0.5))</f>
        <v>#NAME?</v>
      </c>
      <c r="J58" s="22"/>
      <c r="K58" s="19">
        <f aca="true" t="shared" si="23" ref="K58:Q65">IF($A58="","",IF(LEFT($A58,1)=K$12,$G58,""))</f>
      </c>
      <c r="L58" s="19">
        <f t="shared" si="23"/>
      </c>
      <c r="M58" s="19">
        <f t="shared" si="23"/>
        <v>8</v>
      </c>
      <c r="N58" s="19">
        <f t="shared" si="23"/>
      </c>
      <c r="O58" s="19">
        <f t="shared" si="23"/>
      </c>
      <c r="P58" s="19">
        <f t="shared" si="23"/>
      </c>
      <c r="Q58" s="19">
        <f t="shared" si="23"/>
      </c>
      <c r="R58" s="19">
        <f aca="true" t="shared" si="24" ref="R58:R65">IF($A58="","",IF(LEFT($A58,1)=R$11,$G58,""))</f>
      </c>
      <c r="S58" s="19"/>
      <c r="T58" s="14"/>
      <c r="W58" s="120"/>
      <c r="X58" s="120"/>
      <c r="Y58" s="123"/>
      <c r="Z58" s="120"/>
      <c r="AA58" s="120"/>
      <c r="AB58" s="120"/>
      <c r="AC58" s="123"/>
    </row>
    <row r="59" spans="1:29" ht="15">
      <c r="A59" s="20" t="s">
        <v>663</v>
      </c>
      <c r="B59" s="93">
        <v>2</v>
      </c>
      <c r="C59" s="21" t="str">
        <f t="shared" si="20"/>
        <v>Louis Palmer</v>
      </c>
      <c r="D59" s="21">
        <f t="shared" si="21"/>
        <v>0</v>
      </c>
      <c r="E59" s="21" t="str">
        <f t="shared" si="22"/>
        <v>Norfolk</v>
      </c>
      <c r="F59" s="128">
        <v>55.6</v>
      </c>
      <c r="G59" s="134">
        <f>Overallresults!$E$15</f>
        <v>6</v>
      </c>
      <c r="H59" s="14"/>
      <c r="I59" s="14" t="e">
        <f>IF(OR(F59="",F59-VLOOKUP($A57,AWstandards,12,FALSE)&gt;0),0,INT(VLOOKUP($A57,AWstandards,11,FALSE)*(VLOOKUP($A57,AWstandards,12,FALSE)-F59)^VLOOKUP($A57,AWstandards,13,FALSE)+0.5))</f>
        <v>#NAME?</v>
      </c>
      <c r="J59" s="22"/>
      <c r="K59" s="19">
        <f t="shared" si="23"/>
      </c>
      <c r="L59" s="19">
        <f t="shared" si="23"/>
      </c>
      <c r="M59" s="19">
        <f t="shared" si="23"/>
      </c>
      <c r="N59" s="19">
        <f t="shared" si="23"/>
      </c>
      <c r="O59" s="19">
        <f t="shared" si="23"/>
        <v>6</v>
      </c>
      <c r="P59" s="19">
        <f t="shared" si="23"/>
      </c>
      <c r="Q59" s="19">
        <f t="shared" si="23"/>
      </c>
      <c r="R59" s="19">
        <f t="shared" si="24"/>
      </c>
      <c r="S59" s="19"/>
      <c r="T59" s="14"/>
      <c r="W59" s="120"/>
      <c r="X59" s="120"/>
      <c r="Y59" s="123"/>
      <c r="Z59" s="120"/>
      <c r="AA59" s="120"/>
      <c r="AB59" s="120"/>
      <c r="AC59" s="123"/>
    </row>
    <row r="60" spans="1:29" ht="15">
      <c r="A60" s="20" t="s">
        <v>661</v>
      </c>
      <c r="B60" s="93">
        <v>3</v>
      </c>
      <c r="C60" s="21" t="str">
        <f t="shared" si="20"/>
        <v>Theodore Spence</v>
      </c>
      <c r="D60" s="21">
        <f t="shared" si="21"/>
        <v>0</v>
      </c>
      <c r="E60" s="21" t="str">
        <f t="shared" si="22"/>
        <v>Cambridgeshire</v>
      </c>
      <c r="F60" s="128">
        <v>56.2</v>
      </c>
      <c r="G60" s="134">
        <f>Overallresults!$E$16</f>
        <v>4</v>
      </c>
      <c r="H60" s="14"/>
      <c r="I60" s="14" t="e">
        <f>IF(OR(F60="",F60-VLOOKUP($A57,AWstandards,12,FALSE)&gt;0),0,INT(VLOOKUP($A57,AWstandards,11,FALSE)*(VLOOKUP($A57,AWstandards,12,FALSE)-F60)^VLOOKUP($A57,AWstandards,13,FALSE)+0.5))</f>
        <v>#NAME?</v>
      </c>
      <c r="J60" s="22"/>
      <c r="K60" s="19">
        <f t="shared" si="23"/>
      </c>
      <c r="L60" s="19">
        <f t="shared" si="23"/>
        <v>4</v>
      </c>
      <c r="M60" s="19">
        <f t="shared" si="23"/>
      </c>
      <c r="N60" s="19">
        <f t="shared" si="23"/>
      </c>
      <c r="O60" s="19">
        <f t="shared" si="23"/>
      </c>
      <c r="P60" s="19">
        <f t="shared" si="23"/>
      </c>
      <c r="Q60" s="19">
        <f t="shared" si="23"/>
      </c>
      <c r="R60" s="19">
        <f t="shared" si="24"/>
      </c>
      <c r="S60" s="19"/>
      <c r="T60" s="14"/>
      <c r="W60" s="120"/>
      <c r="X60" s="120"/>
      <c r="Y60" s="123"/>
      <c r="Z60" s="120"/>
      <c r="AA60" s="120"/>
      <c r="AB60" s="120"/>
      <c r="AC60" s="123"/>
    </row>
    <row r="61" spans="1:29" ht="15">
      <c r="A61" s="20"/>
      <c r="B61" s="93" t="s">
        <v>21</v>
      </c>
      <c r="C61" s="21">
        <f t="shared" si="20"/>
      </c>
      <c r="D61" s="21">
        <f t="shared" si="21"/>
      </c>
      <c r="E61" s="21">
        <f t="shared" si="22"/>
      </c>
      <c r="F61" s="128" t="s">
        <v>147</v>
      </c>
      <c r="G61" s="134">
        <f>Overallresults!$E$17</f>
        <v>3</v>
      </c>
      <c r="H61" s="14"/>
      <c r="I61" s="14"/>
      <c r="J61" s="22"/>
      <c r="K61" s="19">
        <f t="shared" si="23"/>
      </c>
      <c r="L61" s="19">
        <f t="shared" si="23"/>
      </c>
      <c r="M61" s="19">
        <f t="shared" si="23"/>
      </c>
      <c r="N61" s="19">
        <f t="shared" si="23"/>
      </c>
      <c r="O61" s="19">
        <f t="shared" si="23"/>
      </c>
      <c r="P61" s="19">
        <f t="shared" si="23"/>
      </c>
      <c r="Q61" s="19">
        <f t="shared" si="23"/>
      </c>
      <c r="R61" s="19">
        <f t="shared" si="24"/>
      </c>
      <c r="S61" s="19"/>
      <c r="T61" s="14"/>
      <c r="W61" s="120"/>
      <c r="X61" s="120"/>
      <c r="Y61" s="123"/>
      <c r="Z61" s="120"/>
      <c r="AA61" s="120"/>
      <c r="AB61" s="120"/>
      <c r="AC61" s="123"/>
    </row>
    <row r="62" spans="1:29" ht="15">
      <c r="A62" s="20"/>
      <c r="B62" s="93" t="s">
        <v>22</v>
      </c>
      <c r="C62" s="21">
        <f t="shared" si="20"/>
      </c>
      <c r="D62" s="21">
        <f t="shared" si="21"/>
      </c>
      <c r="E62" s="21">
        <f t="shared" si="22"/>
      </c>
      <c r="F62" s="128" t="s">
        <v>147</v>
      </c>
      <c r="G62" s="134">
        <f>Overallresults!$E$18</f>
        <v>2</v>
      </c>
      <c r="H62" s="14"/>
      <c r="I62" s="14"/>
      <c r="J62" s="22"/>
      <c r="K62" s="19">
        <f t="shared" si="23"/>
      </c>
      <c r="L62" s="19">
        <f t="shared" si="23"/>
      </c>
      <c r="M62" s="19">
        <f t="shared" si="23"/>
      </c>
      <c r="N62" s="19">
        <f t="shared" si="23"/>
      </c>
      <c r="O62" s="19">
        <f t="shared" si="23"/>
      </c>
      <c r="P62" s="19">
        <f t="shared" si="23"/>
      </c>
      <c r="Q62" s="19">
        <f t="shared" si="23"/>
      </c>
      <c r="R62" s="19">
        <f t="shared" si="24"/>
      </c>
      <c r="S62" s="19"/>
      <c r="T62" s="14"/>
      <c r="W62" s="120"/>
      <c r="X62" s="120"/>
      <c r="Y62" s="123"/>
      <c r="Z62" s="120"/>
      <c r="AA62" s="120"/>
      <c r="AB62" s="120"/>
      <c r="AC62" s="123"/>
    </row>
    <row r="63" spans="1:29" ht="15">
      <c r="A63" s="20"/>
      <c r="B63" s="93" t="s">
        <v>23</v>
      </c>
      <c r="C63" s="21">
        <f t="shared" si="20"/>
      </c>
      <c r="D63" s="21">
        <f t="shared" si="21"/>
      </c>
      <c r="E63" s="21">
        <f t="shared" si="22"/>
      </c>
      <c r="F63" s="128" t="s">
        <v>147</v>
      </c>
      <c r="G63" s="134">
        <f>Overallresults!$E$19</f>
        <v>1</v>
      </c>
      <c r="H63" s="14"/>
      <c r="I63" s="14"/>
      <c r="J63" s="22"/>
      <c r="K63" s="19">
        <f t="shared" si="23"/>
      </c>
      <c r="L63" s="19">
        <f t="shared" si="23"/>
      </c>
      <c r="M63" s="19">
        <f t="shared" si="23"/>
      </c>
      <c r="N63" s="19">
        <f t="shared" si="23"/>
      </c>
      <c r="O63" s="19">
        <f t="shared" si="23"/>
      </c>
      <c r="P63" s="19">
        <f t="shared" si="23"/>
      </c>
      <c r="Q63" s="19">
        <f t="shared" si="23"/>
      </c>
      <c r="R63" s="19">
        <f t="shared" si="24"/>
      </c>
      <c r="S63" s="19"/>
      <c r="T63" s="14"/>
      <c r="W63" s="120"/>
      <c r="X63" s="120"/>
      <c r="Y63" s="123"/>
      <c r="Z63" s="120"/>
      <c r="AA63" s="120"/>
      <c r="AB63" s="120"/>
      <c r="AC63" s="123"/>
    </row>
    <row r="64" spans="1:29" ht="15">
      <c r="A64" s="20"/>
      <c r="B64" s="93" t="s">
        <v>24</v>
      </c>
      <c r="C64" s="21">
        <f t="shared" si="20"/>
      </c>
      <c r="D64" s="21">
        <f t="shared" si="21"/>
      </c>
      <c r="E64" s="21">
        <f t="shared" si="22"/>
      </c>
      <c r="F64" s="128" t="s">
        <v>147</v>
      </c>
      <c r="G64" s="134">
        <f>Overallresults!$E$20</f>
        <v>0</v>
      </c>
      <c r="H64" s="14"/>
      <c r="I64" s="14" t="e">
        <f>IF(OR(F64="",F64-VLOOKUP(#REF!,AWstandards,12,FALSE)&gt;0),0,INT(VLOOKUP(#REF!,AWstandards,11,FALSE)*(VLOOKUP(#REF!,AWstandards,12,FALSE)-F64)^VLOOKUP(#REF!,AWstandards,13,FALSE)+0.5))</f>
        <v>#VALUE!</v>
      </c>
      <c r="J64" s="22"/>
      <c r="K64" s="19">
        <f t="shared" si="23"/>
      </c>
      <c r="L64" s="19">
        <f t="shared" si="23"/>
      </c>
      <c r="M64" s="19">
        <f t="shared" si="23"/>
      </c>
      <c r="N64" s="19">
        <f t="shared" si="23"/>
      </c>
      <c r="O64" s="19">
        <f t="shared" si="23"/>
      </c>
      <c r="P64" s="19">
        <f t="shared" si="23"/>
      </c>
      <c r="Q64" s="19">
        <f t="shared" si="23"/>
      </c>
      <c r="R64" s="19">
        <f t="shared" si="24"/>
      </c>
      <c r="S64" s="19"/>
      <c r="T64" s="14"/>
      <c r="W64" s="2"/>
      <c r="X64" s="2"/>
      <c r="Y64" s="143"/>
      <c r="Z64" s="2"/>
      <c r="AA64" s="2"/>
      <c r="AB64" s="2"/>
      <c r="AC64" s="143"/>
    </row>
    <row r="65" spans="1:29" ht="15">
      <c r="A65" s="20"/>
      <c r="B65" s="93" t="s">
        <v>25</v>
      </c>
      <c r="C65" s="21">
        <f t="shared" si="20"/>
      </c>
      <c r="D65" s="21">
        <f t="shared" si="21"/>
      </c>
      <c r="E65" s="21">
        <f t="shared" si="22"/>
      </c>
      <c r="F65" s="128" t="s">
        <v>147</v>
      </c>
      <c r="G65" s="134">
        <f>Overallresults!$E$21</f>
        <v>0</v>
      </c>
      <c r="H65" s="14"/>
      <c r="I65" s="14" t="e">
        <f>IF(OR(F65="",F65-VLOOKUP(#REF!,AWstandards,12,FALSE)&gt;0),0,INT(VLOOKUP(#REF!,AWstandards,11,FALSE)*(VLOOKUP(#REF!,AWstandards,12,FALSE)-F65)^VLOOKUP(#REF!,AWstandards,13,FALSE)+0.5))</f>
        <v>#VALUE!</v>
      </c>
      <c r="J65" s="22"/>
      <c r="K65" s="19">
        <f t="shared" si="23"/>
      </c>
      <c r="L65" s="19">
        <f t="shared" si="23"/>
      </c>
      <c r="M65" s="19">
        <f t="shared" si="23"/>
      </c>
      <c r="N65" s="19">
        <f t="shared" si="23"/>
      </c>
      <c r="O65" s="19">
        <f t="shared" si="23"/>
      </c>
      <c r="P65" s="19">
        <f t="shared" si="23"/>
      </c>
      <c r="Q65" s="19">
        <f t="shared" si="23"/>
      </c>
      <c r="R65" s="19">
        <f t="shared" si="24"/>
      </c>
      <c r="S65" s="19">
        <f>SUM(Decsheets!$W$5:$W$12)-(SUM(K58:Q65))</f>
        <v>6</v>
      </c>
      <c r="T65" s="14"/>
      <c r="W65" s="127"/>
      <c r="X65" s="127"/>
      <c r="Y65" s="123"/>
      <c r="Z65" s="120"/>
      <c r="AA65" s="120"/>
      <c r="AB65" s="120"/>
      <c r="AC65" s="123"/>
    </row>
    <row r="66" spans="1:29" ht="15">
      <c r="A66" s="17" t="s">
        <v>6</v>
      </c>
      <c r="B66" s="92"/>
      <c r="C66" s="25" t="s">
        <v>233</v>
      </c>
      <c r="D66" s="25"/>
      <c r="E66" s="26"/>
      <c r="F66" s="125" t="s">
        <v>147</v>
      </c>
      <c r="G66" s="131"/>
      <c r="H66" s="14"/>
      <c r="I66" s="14"/>
      <c r="J66" s="27"/>
      <c r="K66" s="19"/>
      <c r="L66" s="19"/>
      <c r="M66" s="19"/>
      <c r="N66" s="19"/>
      <c r="O66" s="19"/>
      <c r="P66" s="19"/>
      <c r="Q66" s="19"/>
      <c r="R66" s="19"/>
      <c r="S66" s="19"/>
      <c r="T66" s="14" t="s">
        <v>38</v>
      </c>
      <c r="W66" s="120"/>
      <c r="X66" s="120"/>
      <c r="Y66" s="123"/>
      <c r="Z66" s="120"/>
      <c r="AA66" s="120"/>
      <c r="AB66" s="120"/>
      <c r="AC66" s="123"/>
    </row>
    <row r="67" spans="1:29" ht="15">
      <c r="A67" s="20" t="s">
        <v>269</v>
      </c>
      <c r="B67" s="93">
        <v>1</v>
      </c>
      <c r="C67" s="21" t="str">
        <f aca="true" t="shared" si="25" ref="C67:C74">IF(A67="","",VLOOKUP($A$66,IF(LEN(A67)=2,U17MB,U17MA),VLOOKUP(LEFT(A67,1),club,6,FALSE),FALSE))</f>
        <v>Tyler Billiyard</v>
      </c>
      <c r="D67" s="21">
        <f aca="true" t="shared" si="26" ref="D67:D74">IF(A67="","",VLOOKUP($A$66,IF(LEN(A67)=2,U17MB,U17MA),VLOOKUP(LEFT(A67,1),club,7,FALSE),FALSE))</f>
        <v>0</v>
      </c>
      <c r="E67" s="21" t="str">
        <f t="shared" si="1"/>
        <v>Norfolk</v>
      </c>
      <c r="F67" s="152" t="s">
        <v>682</v>
      </c>
      <c r="G67" s="134">
        <f>Overallresults!$D$14</f>
        <v>12</v>
      </c>
      <c r="H67" s="14"/>
      <c r="I67" s="14" t="e">
        <f>IF(OR(F67="",TEXT(F67,"[s].0")-VLOOKUP($A66,AWstandards,12,FALSE)&gt;0),0,INT(VLOOKUP($A66,AWstandards,11,FALSE)*(VLOOKUP($A66,AWstandards,12,FALSE)-TEXT(F67,"[s].0"))^VLOOKUP($A66,AWstandards,13,FALSE)+0.5))</f>
        <v>#NAME?</v>
      </c>
      <c r="J67" s="22"/>
      <c r="K67" s="19">
        <f aca="true" t="shared" si="27" ref="K67:Q74">IF($A67="","",IF(LEFT($A67,1)=K$12,$G67,""))</f>
      </c>
      <c r="L67" s="19">
        <f t="shared" si="27"/>
      </c>
      <c r="M67" s="19">
        <f t="shared" si="27"/>
      </c>
      <c r="N67" s="19">
        <f t="shared" si="27"/>
      </c>
      <c r="O67" s="19">
        <f t="shared" si="27"/>
        <v>12</v>
      </c>
      <c r="P67" s="19">
        <f t="shared" si="27"/>
      </c>
      <c r="Q67" s="19">
        <f t="shared" si="27"/>
      </c>
      <c r="R67" s="19">
        <f aca="true" t="shared" si="28" ref="R67:R74">IF($A67="","",IF(LEFT($A67,1)=R$11,$G67,""))</f>
      </c>
      <c r="S67" s="19"/>
      <c r="T67" s="14"/>
      <c r="W67" s="120"/>
      <c r="X67" s="120"/>
      <c r="Y67" s="123"/>
      <c r="Z67" s="120"/>
      <c r="AA67" s="120"/>
      <c r="AB67" s="120"/>
      <c r="AC67" s="123"/>
    </row>
    <row r="68" spans="1:29" ht="15">
      <c r="A68" s="20" t="s">
        <v>660</v>
      </c>
      <c r="B68" s="93">
        <v>2</v>
      </c>
      <c r="C68" s="21" t="str">
        <f t="shared" si="25"/>
        <v>Alex Harris</v>
      </c>
      <c r="D68" s="21">
        <f t="shared" si="26"/>
        <v>0</v>
      </c>
      <c r="E68" s="21" t="str">
        <f t="shared" si="1"/>
        <v>Hertfordshire</v>
      </c>
      <c r="F68" s="152" t="s">
        <v>683</v>
      </c>
      <c r="G68" s="134">
        <f>Overallresults!$D$15</f>
        <v>10</v>
      </c>
      <c r="H68" s="14"/>
      <c r="I68" s="14" t="e">
        <f>IF(OR(F68="",TEXT(F68,"[s].0")-VLOOKUP($A66,AWstandards,12,FALSE)&gt;0),0,INT(VLOOKUP($A66,AWstandards,11,FALSE)*(VLOOKUP($A66,AWstandards,12,FALSE)-TEXT(F68,"[s].0"))^VLOOKUP($A66,AWstandards,13,FALSE)+0.5))</f>
        <v>#NAME?</v>
      </c>
      <c r="J68" s="22"/>
      <c r="K68" s="19">
        <f t="shared" si="27"/>
      </c>
      <c r="L68" s="19">
        <f t="shared" si="27"/>
      </c>
      <c r="M68" s="19">
        <f t="shared" si="27"/>
        <v>10</v>
      </c>
      <c r="N68" s="19">
        <f t="shared" si="27"/>
      </c>
      <c r="O68" s="19">
        <f t="shared" si="27"/>
      </c>
      <c r="P68" s="19">
        <f t="shared" si="27"/>
      </c>
      <c r="Q68" s="19">
        <f t="shared" si="27"/>
      </c>
      <c r="R68" s="19">
        <f t="shared" si="28"/>
      </c>
      <c r="S68" s="19"/>
      <c r="T68" s="14"/>
      <c r="W68" s="120"/>
      <c r="X68" s="120"/>
      <c r="Y68" s="123"/>
      <c r="Z68" s="120"/>
      <c r="AA68" s="120"/>
      <c r="AB68" s="120"/>
      <c r="AC68" s="123"/>
    </row>
    <row r="69" spans="1:29" ht="15">
      <c r="A69" s="20" t="s">
        <v>157</v>
      </c>
      <c r="B69" s="93">
        <v>3</v>
      </c>
      <c r="C69" s="21" t="str">
        <f t="shared" si="25"/>
        <v>Ethan Seal</v>
      </c>
      <c r="D69" s="21">
        <f t="shared" si="26"/>
        <v>0</v>
      </c>
      <c r="E69" s="21" t="str">
        <f t="shared" si="1"/>
        <v>Cambridgeshire</v>
      </c>
      <c r="F69" s="152" t="s">
        <v>684</v>
      </c>
      <c r="G69" s="134">
        <f>Overallresults!$D$16</f>
        <v>8</v>
      </c>
      <c r="H69" s="14"/>
      <c r="I69" s="14" t="e">
        <f>IF(OR(F69="",TEXT(F69,"[s].0")-VLOOKUP($A66,AWstandards,12,FALSE)&gt;0),0,INT(VLOOKUP($A66,AWstandards,11,FALSE)*(VLOOKUP($A66,AWstandards,12,FALSE)-TEXT(F69,"[s].0"))^VLOOKUP($A66,AWstandards,13,FALSE)+0.5))</f>
        <v>#NAME?</v>
      </c>
      <c r="J69" s="22"/>
      <c r="K69" s="19">
        <f t="shared" si="27"/>
      </c>
      <c r="L69" s="19">
        <f t="shared" si="27"/>
        <v>8</v>
      </c>
      <c r="M69" s="19">
        <f t="shared" si="27"/>
      </c>
      <c r="N69" s="19">
        <f t="shared" si="27"/>
      </c>
      <c r="O69" s="19">
        <f t="shared" si="27"/>
      </c>
      <c r="P69" s="19">
        <f t="shared" si="27"/>
      </c>
      <c r="Q69" s="19">
        <f t="shared" si="27"/>
      </c>
      <c r="R69" s="19">
        <f t="shared" si="28"/>
      </c>
      <c r="S69" s="19"/>
      <c r="T69" s="14"/>
      <c r="W69" s="120"/>
      <c r="X69" s="120"/>
      <c r="Y69" s="123"/>
      <c r="Z69" s="120"/>
      <c r="AA69" s="120"/>
      <c r="AB69" s="120"/>
      <c r="AC69" s="123"/>
    </row>
    <row r="70" spans="1:25" ht="15">
      <c r="A70" s="20"/>
      <c r="B70" s="93" t="s">
        <v>21</v>
      </c>
      <c r="C70" s="21">
        <f t="shared" si="25"/>
      </c>
      <c r="D70" s="21">
        <f t="shared" si="26"/>
      </c>
      <c r="E70" s="21">
        <f t="shared" si="1"/>
      </c>
      <c r="F70" s="152" t="s">
        <v>147</v>
      </c>
      <c r="G70" s="134">
        <f>Overallresults!$D$17</f>
        <v>6</v>
      </c>
      <c r="H70" s="14"/>
      <c r="I70" s="14"/>
      <c r="J70" s="22"/>
      <c r="K70" s="19">
        <f t="shared" si="27"/>
      </c>
      <c r="L70" s="19">
        <f t="shared" si="27"/>
      </c>
      <c r="M70" s="19">
        <f t="shared" si="27"/>
      </c>
      <c r="N70" s="19">
        <f t="shared" si="27"/>
      </c>
      <c r="O70" s="19">
        <f t="shared" si="27"/>
      </c>
      <c r="P70" s="19">
        <f t="shared" si="27"/>
      </c>
      <c r="Q70" s="19">
        <f t="shared" si="27"/>
      </c>
      <c r="R70" s="19">
        <f t="shared" si="28"/>
      </c>
      <c r="S70" s="19"/>
      <c r="T70" s="14"/>
      <c r="Y70" s="157"/>
    </row>
    <row r="71" spans="1:29" ht="15">
      <c r="A71" s="20"/>
      <c r="B71" s="93" t="s">
        <v>22</v>
      </c>
      <c r="C71" s="21">
        <f t="shared" si="25"/>
      </c>
      <c r="D71" s="21">
        <f t="shared" si="26"/>
      </c>
      <c r="E71" s="21">
        <f t="shared" si="1"/>
      </c>
      <c r="F71" s="152" t="s">
        <v>147</v>
      </c>
      <c r="G71" s="134">
        <f>Overallresults!$D$18</f>
        <v>5</v>
      </c>
      <c r="H71" s="14"/>
      <c r="I71" s="14"/>
      <c r="J71" s="22"/>
      <c r="K71" s="19">
        <f t="shared" si="27"/>
      </c>
      <c r="L71" s="19">
        <f t="shared" si="27"/>
      </c>
      <c r="M71" s="19">
        <f t="shared" si="27"/>
      </c>
      <c r="N71" s="19">
        <f t="shared" si="27"/>
      </c>
      <c r="O71" s="19">
        <f t="shared" si="27"/>
      </c>
      <c r="P71" s="19">
        <f t="shared" si="27"/>
      </c>
      <c r="Q71" s="19">
        <f t="shared" si="27"/>
      </c>
      <c r="R71" s="19">
        <f t="shared" si="28"/>
      </c>
      <c r="S71" s="19"/>
      <c r="T71" s="14"/>
      <c r="W71" s="127"/>
      <c r="X71" s="127"/>
      <c r="Y71" s="146"/>
      <c r="Z71" s="120"/>
      <c r="AA71" s="127"/>
      <c r="AB71" s="121"/>
      <c r="AC71" s="121"/>
    </row>
    <row r="72" spans="1:29" ht="15">
      <c r="A72" s="20"/>
      <c r="B72" s="93" t="s">
        <v>23</v>
      </c>
      <c r="C72" s="21">
        <f t="shared" si="25"/>
      </c>
      <c r="D72" s="21">
        <f t="shared" si="26"/>
      </c>
      <c r="E72" s="21">
        <f t="shared" si="1"/>
      </c>
      <c r="F72" s="152" t="s">
        <v>147</v>
      </c>
      <c r="G72" s="134">
        <f>Overallresults!$D$19</f>
        <v>4</v>
      </c>
      <c r="H72" s="14"/>
      <c r="I72" s="14"/>
      <c r="J72" s="22"/>
      <c r="K72" s="19">
        <f t="shared" si="27"/>
      </c>
      <c r="L72" s="19">
        <f t="shared" si="27"/>
      </c>
      <c r="M72" s="19">
        <f t="shared" si="27"/>
      </c>
      <c r="N72" s="19">
        <f t="shared" si="27"/>
      </c>
      <c r="O72" s="19">
        <f t="shared" si="27"/>
      </c>
      <c r="P72" s="19">
        <f t="shared" si="27"/>
      </c>
      <c r="Q72" s="19">
        <f t="shared" si="27"/>
      </c>
      <c r="R72" s="19">
        <f t="shared" si="28"/>
      </c>
      <c r="S72" s="19"/>
      <c r="T72" s="14"/>
      <c r="W72" s="120"/>
      <c r="X72" s="120"/>
      <c r="Y72" s="144"/>
      <c r="Z72" s="120"/>
      <c r="AA72" s="120"/>
      <c r="AB72" s="120"/>
      <c r="AC72" s="144"/>
    </row>
    <row r="73" spans="1:29" ht="15">
      <c r="A73" s="20"/>
      <c r="B73" s="93" t="s">
        <v>24</v>
      </c>
      <c r="C73" s="21">
        <f t="shared" si="25"/>
      </c>
      <c r="D73" s="21">
        <f t="shared" si="26"/>
      </c>
      <c r="E73" s="21">
        <f t="shared" si="1"/>
      </c>
      <c r="F73" s="152" t="s">
        <v>147</v>
      </c>
      <c r="G73" s="134">
        <f>Overallresults!$D$20</f>
        <v>0</v>
      </c>
      <c r="H73" s="14"/>
      <c r="I73" s="14"/>
      <c r="J73" s="22"/>
      <c r="K73" s="19">
        <f t="shared" si="27"/>
      </c>
      <c r="L73" s="19">
        <f t="shared" si="27"/>
      </c>
      <c r="M73" s="19">
        <f t="shared" si="27"/>
      </c>
      <c r="N73" s="19">
        <f t="shared" si="27"/>
      </c>
      <c r="O73" s="19">
        <f t="shared" si="27"/>
      </c>
      <c r="P73" s="19">
        <f t="shared" si="27"/>
      </c>
      <c r="Q73" s="19">
        <f t="shared" si="27"/>
      </c>
      <c r="R73" s="19">
        <f t="shared" si="28"/>
      </c>
      <c r="S73" s="19"/>
      <c r="T73" s="14"/>
      <c r="W73" s="120"/>
      <c r="X73" s="120"/>
      <c r="Y73" s="144"/>
      <c r="Z73" s="120"/>
      <c r="AA73" s="120"/>
      <c r="AB73" s="120"/>
      <c r="AC73" s="144"/>
    </row>
    <row r="74" spans="1:29" ht="15">
      <c r="A74" s="20"/>
      <c r="B74" s="93" t="s">
        <v>25</v>
      </c>
      <c r="C74" s="21">
        <f t="shared" si="25"/>
      </c>
      <c r="D74" s="21">
        <f t="shared" si="26"/>
      </c>
      <c r="E74" s="21">
        <f t="shared" si="1"/>
      </c>
      <c r="F74" s="152" t="s">
        <v>147</v>
      </c>
      <c r="G74" s="134">
        <f>Overallresults!$D$21</f>
        <v>0</v>
      </c>
      <c r="H74" s="14"/>
      <c r="I74" s="14" t="e">
        <f>IF(OR(F74="",TEXT(F74,"[s].0")-VLOOKUP($A66,AWstandards,12,FALSE)&gt;0),0,INT(VLOOKUP($A66,AWstandards,11,FALSE)*(VLOOKUP($A66,AWstandards,12,FALSE)-TEXT(F74,"[s].0"))^VLOOKUP($A66,AWstandards,13,FALSE)+0.5))</f>
        <v>#VALUE!</v>
      </c>
      <c r="J74" s="22"/>
      <c r="K74" s="19">
        <f t="shared" si="27"/>
      </c>
      <c r="L74" s="19">
        <f t="shared" si="27"/>
      </c>
      <c r="M74" s="19">
        <f t="shared" si="27"/>
      </c>
      <c r="N74" s="19">
        <f t="shared" si="27"/>
      </c>
      <c r="O74" s="19">
        <f t="shared" si="27"/>
      </c>
      <c r="P74" s="19">
        <f t="shared" si="27"/>
      </c>
      <c r="Q74" s="19">
        <f t="shared" si="27"/>
      </c>
      <c r="R74" s="19">
        <f t="shared" si="28"/>
      </c>
      <c r="S74" s="19">
        <f>SUM(Decsheets!$V$5:$V$12)-(SUM(K67:Q74))</f>
        <v>15</v>
      </c>
      <c r="T74" s="14"/>
      <c r="W74" s="120"/>
      <c r="X74" s="120"/>
      <c r="Y74" s="144"/>
      <c r="Z74" s="120"/>
      <c r="AA74" s="120"/>
      <c r="AB74" s="120"/>
      <c r="AC74" s="144"/>
    </row>
    <row r="75" spans="1:29" ht="15">
      <c r="A75" s="17" t="s">
        <v>6</v>
      </c>
      <c r="B75" s="92"/>
      <c r="C75" s="23" t="s">
        <v>234</v>
      </c>
      <c r="D75" s="25"/>
      <c r="E75" s="26"/>
      <c r="F75" s="125" t="s">
        <v>147</v>
      </c>
      <c r="G75" s="131"/>
      <c r="H75" s="14"/>
      <c r="I75" s="14"/>
      <c r="J75" s="27"/>
      <c r="K75" s="19"/>
      <c r="L75" s="19"/>
      <c r="M75" s="19"/>
      <c r="N75" s="19"/>
      <c r="O75" s="19"/>
      <c r="P75" s="19"/>
      <c r="Q75" s="19"/>
      <c r="R75" s="19"/>
      <c r="S75" s="19"/>
      <c r="T75" s="14" t="s">
        <v>40</v>
      </c>
      <c r="W75" s="120"/>
      <c r="X75" s="120"/>
      <c r="Y75" s="144"/>
      <c r="Z75" s="120"/>
      <c r="AA75" s="120"/>
      <c r="AB75" s="120"/>
      <c r="AC75" s="144"/>
    </row>
    <row r="76" spans="1:29" ht="15">
      <c r="A76" s="20" t="s">
        <v>270</v>
      </c>
      <c r="B76" s="93">
        <v>1</v>
      </c>
      <c r="C76" s="21" t="str">
        <f aca="true" t="shared" si="29" ref="C76:C83">IF(A76="","",VLOOKUP($A$75,IF(LEN(A76)=2,U17MB,U17MA),VLOOKUP(LEFT(A76,1),club,6,FALSE),FALSE))</f>
        <v>George Dowding</v>
      </c>
      <c r="D76" s="21">
        <f aca="true" t="shared" si="30" ref="D76:D83">IF(A76="","",VLOOKUP($A$75,IF(LEN(A76)=2,U17MB,U17MA),VLOOKUP(LEFT(A76,1),club,7,FALSE),FALSE))</f>
        <v>0</v>
      </c>
      <c r="E76" s="21" t="str">
        <f t="shared" si="1"/>
        <v>Hertfordshire</v>
      </c>
      <c r="F76" s="152" t="s">
        <v>685</v>
      </c>
      <c r="G76" s="134">
        <f>Overallresults!$E$14</f>
        <v>8</v>
      </c>
      <c r="H76" s="14"/>
      <c r="I76" s="14" t="e">
        <f>IF(OR(F76="",TEXT(F76,"[s].0")-VLOOKUP($A75,AWstandards,12,FALSE)&gt;0),0,INT(VLOOKUP($A75,AWstandards,11,FALSE)*(VLOOKUP($A75,AWstandards,12,FALSE)-TEXT(F76,"[s].0"))^VLOOKUP($A75,AWstandards,13,FALSE)+0.5))</f>
        <v>#NAME?</v>
      </c>
      <c r="J76" s="22"/>
      <c r="K76" s="19">
        <f aca="true" t="shared" si="31" ref="K76:Q83">IF($A76="","",IF(LEFT($A76,1)=K$12,$G76,""))</f>
      </c>
      <c r="L76" s="19">
        <f t="shared" si="31"/>
      </c>
      <c r="M76" s="19">
        <f t="shared" si="31"/>
        <v>8</v>
      </c>
      <c r="N76" s="19">
        <f t="shared" si="31"/>
      </c>
      <c r="O76" s="19">
        <f t="shared" si="31"/>
      </c>
      <c r="P76" s="19">
        <f t="shared" si="31"/>
      </c>
      <c r="Q76" s="19">
        <f t="shared" si="31"/>
      </c>
      <c r="R76" s="19">
        <f aca="true" t="shared" si="32" ref="R76:R83">IF($A76="","",IF(LEFT($A76,1)=R$11,$G76,""))</f>
      </c>
      <c r="S76" s="19"/>
      <c r="T76" s="14"/>
      <c r="W76" s="120"/>
      <c r="X76" s="120"/>
      <c r="Y76" s="144"/>
      <c r="Z76" s="120"/>
      <c r="AA76" s="120"/>
      <c r="AB76" s="120"/>
      <c r="AC76" s="144"/>
    </row>
    <row r="77" spans="1:29" ht="15">
      <c r="A77" s="20" t="s">
        <v>661</v>
      </c>
      <c r="B77" s="93">
        <v>2</v>
      </c>
      <c r="C77" s="21" t="str">
        <f t="shared" si="29"/>
        <v>Callum Nicholson</v>
      </c>
      <c r="D77" s="21">
        <f t="shared" si="30"/>
        <v>0</v>
      </c>
      <c r="E77" s="21" t="str">
        <f t="shared" si="1"/>
        <v>Cambridgeshire</v>
      </c>
      <c r="F77" s="152" t="s">
        <v>686</v>
      </c>
      <c r="G77" s="134">
        <f>Overallresults!$E$15</f>
        <v>6</v>
      </c>
      <c r="H77" s="14"/>
      <c r="I77" s="14" t="e">
        <f>IF(OR(F77="",TEXT(F77,"[s].0")-VLOOKUP($A75,AWstandards,12,FALSE)&gt;0),0,INT(VLOOKUP($A75,AWstandards,11,FALSE)*(VLOOKUP($A75,AWstandards,12,FALSE)-TEXT(F77,"[s].0"))^VLOOKUP($A75,AWstandards,13,FALSE)+0.5))</f>
        <v>#NAME?</v>
      </c>
      <c r="J77" s="22"/>
      <c r="K77" s="19">
        <f t="shared" si="31"/>
      </c>
      <c r="L77" s="19">
        <f t="shared" si="31"/>
        <v>6</v>
      </c>
      <c r="M77" s="19">
        <f t="shared" si="31"/>
      </c>
      <c r="N77" s="19">
        <f t="shared" si="31"/>
      </c>
      <c r="O77" s="19">
        <f t="shared" si="31"/>
      </c>
      <c r="P77" s="19">
        <f t="shared" si="31"/>
      </c>
      <c r="Q77" s="19">
        <f t="shared" si="31"/>
      </c>
      <c r="R77" s="19">
        <f t="shared" si="32"/>
      </c>
      <c r="S77" s="19"/>
      <c r="T77" s="14"/>
      <c r="W77" s="120"/>
      <c r="X77" s="120"/>
      <c r="Y77" s="144"/>
      <c r="Z77" s="120"/>
      <c r="AA77" s="120"/>
      <c r="AB77" s="120"/>
      <c r="AC77" s="144"/>
    </row>
    <row r="78" spans="1:29" ht="15">
      <c r="A78" s="20"/>
      <c r="B78" s="93">
        <v>3</v>
      </c>
      <c r="C78" s="21">
        <f t="shared" si="29"/>
      </c>
      <c r="D78" s="21">
        <f t="shared" si="30"/>
      </c>
      <c r="E78" s="21">
        <f t="shared" si="1"/>
      </c>
      <c r="F78" s="152" t="s">
        <v>147</v>
      </c>
      <c r="G78" s="134">
        <f>Overallresults!$E$16</f>
        <v>4</v>
      </c>
      <c r="H78" s="14"/>
      <c r="I78" s="14" t="e">
        <f>IF(OR(F78="",TEXT(F78,"[s].0")-VLOOKUP($A75,AWstandards,12,FALSE)&gt;0),0,INT(VLOOKUP($A75,AWstandards,11,FALSE)*(VLOOKUP($A75,AWstandards,12,FALSE)-TEXT(F78,"[s].0"))^VLOOKUP($A75,AWstandards,13,FALSE)+0.5))</f>
        <v>#VALUE!</v>
      </c>
      <c r="J78" s="22"/>
      <c r="K78" s="19">
        <f t="shared" si="31"/>
      </c>
      <c r="L78" s="19">
        <f t="shared" si="31"/>
      </c>
      <c r="M78" s="19">
        <f t="shared" si="31"/>
      </c>
      <c r="N78" s="19">
        <f t="shared" si="31"/>
      </c>
      <c r="O78" s="19">
        <f t="shared" si="31"/>
      </c>
      <c r="P78" s="19">
        <f t="shared" si="31"/>
      </c>
      <c r="Q78" s="19">
        <f t="shared" si="31"/>
      </c>
      <c r="R78" s="19">
        <f t="shared" si="32"/>
      </c>
      <c r="S78" s="19"/>
      <c r="T78" s="14"/>
      <c r="W78" s="120"/>
      <c r="X78" s="120"/>
      <c r="Y78" s="144"/>
      <c r="Z78" s="120"/>
      <c r="AA78" s="120"/>
      <c r="AB78" s="120"/>
      <c r="AC78" s="144"/>
    </row>
    <row r="79" spans="1:29" ht="15">
      <c r="A79" s="20"/>
      <c r="B79" s="93" t="s">
        <v>21</v>
      </c>
      <c r="C79" s="21">
        <f t="shared" si="29"/>
      </c>
      <c r="D79" s="21">
        <f t="shared" si="30"/>
      </c>
      <c r="E79" s="21">
        <f t="shared" si="1"/>
      </c>
      <c r="F79" s="152" t="s">
        <v>147</v>
      </c>
      <c r="G79" s="134">
        <f>Overallresults!$E$17</f>
        <v>3</v>
      </c>
      <c r="H79" s="14"/>
      <c r="I79" s="14"/>
      <c r="J79" s="22"/>
      <c r="K79" s="19">
        <f t="shared" si="31"/>
      </c>
      <c r="L79" s="19">
        <f t="shared" si="31"/>
      </c>
      <c r="M79" s="19">
        <f t="shared" si="31"/>
      </c>
      <c r="N79" s="19">
        <f t="shared" si="31"/>
      </c>
      <c r="O79" s="19">
        <f t="shared" si="31"/>
      </c>
      <c r="P79" s="19">
        <f t="shared" si="31"/>
      </c>
      <c r="Q79" s="19">
        <f t="shared" si="31"/>
      </c>
      <c r="R79" s="19">
        <f t="shared" si="32"/>
      </c>
      <c r="S79" s="19"/>
      <c r="T79" s="14"/>
      <c r="W79" s="120"/>
      <c r="X79" s="120"/>
      <c r="Y79" s="144"/>
      <c r="Z79" s="120"/>
      <c r="AA79" s="120"/>
      <c r="AB79" s="120"/>
      <c r="AC79" s="144"/>
    </row>
    <row r="80" spans="1:29" ht="15">
      <c r="A80" s="20"/>
      <c r="B80" s="93" t="s">
        <v>22</v>
      </c>
      <c r="C80" s="21">
        <f t="shared" si="29"/>
      </c>
      <c r="D80" s="21">
        <f t="shared" si="30"/>
      </c>
      <c r="E80" s="21">
        <f t="shared" si="1"/>
      </c>
      <c r="F80" s="152" t="s">
        <v>147</v>
      </c>
      <c r="G80" s="134">
        <f>Overallresults!$E$18</f>
        <v>2</v>
      </c>
      <c r="H80" s="14"/>
      <c r="I80" s="14"/>
      <c r="J80" s="22"/>
      <c r="K80" s="19">
        <f t="shared" si="31"/>
      </c>
      <c r="L80" s="19">
        <f t="shared" si="31"/>
      </c>
      <c r="M80" s="19">
        <f t="shared" si="31"/>
      </c>
      <c r="N80" s="19">
        <f t="shared" si="31"/>
      </c>
      <c r="O80" s="19">
        <f t="shared" si="31"/>
      </c>
      <c r="P80" s="19">
        <f t="shared" si="31"/>
      </c>
      <c r="Q80" s="19">
        <f t="shared" si="31"/>
      </c>
      <c r="R80" s="19">
        <f t="shared" si="32"/>
      </c>
      <c r="S80" s="19"/>
      <c r="T80" s="14"/>
      <c r="W80" s="127"/>
      <c r="X80" s="127"/>
      <c r="Y80" s="145"/>
      <c r="Z80" s="2"/>
      <c r="AA80" s="2"/>
      <c r="AB80" s="2"/>
      <c r="AC80" s="145"/>
    </row>
    <row r="81" spans="1:29" ht="15">
      <c r="A81" s="20"/>
      <c r="B81" s="93" t="s">
        <v>23</v>
      </c>
      <c r="C81" s="21">
        <f t="shared" si="29"/>
      </c>
      <c r="D81" s="21">
        <f t="shared" si="30"/>
      </c>
      <c r="E81" s="21">
        <f t="shared" si="1"/>
      </c>
      <c r="F81" s="152" t="s">
        <v>147</v>
      </c>
      <c r="G81" s="134">
        <f>Overallresults!$E$19</f>
        <v>1</v>
      </c>
      <c r="H81" s="14"/>
      <c r="I81" s="14"/>
      <c r="J81" s="22"/>
      <c r="K81" s="19">
        <f t="shared" si="31"/>
      </c>
      <c r="L81" s="19">
        <f t="shared" si="31"/>
      </c>
      <c r="M81" s="19">
        <f t="shared" si="31"/>
      </c>
      <c r="N81" s="19">
        <f t="shared" si="31"/>
      </c>
      <c r="O81" s="19">
        <f t="shared" si="31"/>
      </c>
      <c r="P81" s="19">
        <f t="shared" si="31"/>
      </c>
      <c r="Q81" s="19">
        <f t="shared" si="31"/>
      </c>
      <c r="R81" s="19">
        <f t="shared" si="32"/>
      </c>
      <c r="S81" s="19"/>
      <c r="T81" s="14"/>
      <c r="W81" s="127"/>
      <c r="X81" s="127"/>
      <c r="Y81" s="146"/>
      <c r="Z81" s="120"/>
      <c r="AA81" s="127"/>
      <c r="AB81" s="121"/>
      <c r="AC81" s="146"/>
    </row>
    <row r="82" spans="1:29" ht="15">
      <c r="A82" s="20"/>
      <c r="B82" s="93" t="s">
        <v>24</v>
      </c>
      <c r="C82" s="21">
        <f t="shared" si="29"/>
      </c>
      <c r="D82" s="21">
        <f t="shared" si="30"/>
      </c>
      <c r="E82" s="21">
        <f t="shared" si="1"/>
      </c>
      <c r="F82" s="152" t="s">
        <v>147</v>
      </c>
      <c r="G82" s="134">
        <f>Overallresults!$E$20</f>
        <v>0</v>
      </c>
      <c r="H82" s="14"/>
      <c r="I82" s="14"/>
      <c r="J82" s="22"/>
      <c r="K82" s="19">
        <f t="shared" si="31"/>
      </c>
      <c r="L82" s="19">
        <f t="shared" si="31"/>
      </c>
      <c r="M82" s="19">
        <f t="shared" si="31"/>
      </c>
      <c r="N82" s="19">
        <f t="shared" si="31"/>
      </c>
      <c r="O82" s="19">
        <f t="shared" si="31"/>
      </c>
      <c r="P82" s="19">
        <f t="shared" si="31"/>
      </c>
      <c r="Q82" s="19">
        <f t="shared" si="31"/>
      </c>
      <c r="R82" s="19">
        <f t="shared" si="32"/>
      </c>
      <c r="S82" s="19"/>
      <c r="T82" s="14"/>
      <c r="W82" s="120"/>
      <c r="X82" s="120"/>
      <c r="Y82" s="144"/>
      <c r="Z82" s="120"/>
      <c r="AA82" s="120"/>
      <c r="AB82" s="120"/>
      <c r="AC82" s="144"/>
    </row>
    <row r="83" spans="1:29" ht="15">
      <c r="A83" s="20"/>
      <c r="B83" s="93" t="s">
        <v>25</v>
      </c>
      <c r="C83" s="21">
        <f t="shared" si="29"/>
      </c>
      <c r="D83" s="21">
        <f t="shared" si="30"/>
      </c>
      <c r="E83" s="21">
        <f t="shared" si="1"/>
      </c>
      <c r="F83" s="152" t="s">
        <v>147</v>
      </c>
      <c r="G83" s="134">
        <f>Overallresults!$E$21</f>
        <v>0</v>
      </c>
      <c r="H83" s="14"/>
      <c r="I83" s="14" t="e">
        <f>IF(OR(F83="",TEXT(F83,"[s].0")-VLOOKUP($A75,AWstandards,12,FALSE)&gt;0),0,INT(VLOOKUP($A75,AWstandards,11,FALSE)*(VLOOKUP($A75,AWstandards,12,FALSE)-TEXT(F83,"[s].0"))^VLOOKUP($A75,AWstandards,13,FALSE)+0.5))</f>
        <v>#VALUE!</v>
      </c>
      <c r="J83" s="22"/>
      <c r="K83" s="19">
        <f t="shared" si="31"/>
      </c>
      <c r="L83" s="19">
        <f t="shared" si="31"/>
      </c>
      <c r="M83" s="19">
        <f t="shared" si="31"/>
      </c>
      <c r="N83" s="19">
        <f t="shared" si="31"/>
      </c>
      <c r="O83" s="19">
        <f t="shared" si="31"/>
      </c>
      <c r="P83" s="19">
        <f t="shared" si="31"/>
      </c>
      <c r="Q83" s="19">
        <f t="shared" si="31"/>
      </c>
      <c r="R83" s="19">
        <f t="shared" si="32"/>
      </c>
      <c r="S83" s="19">
        <f>SUM(Decsheets!$W$5:$W$12)-(SUM(K76:Q83))</f>
        <v>10</v>
      </c>
      <c r="T83" s="14"/>
      <c r="W83" s="120"/>
      <c r="X83" s="120"/>
      <c r="Y83" s="144"/>
      <c r="Z83" s="120"/>
      <c r="AA83" s="120"/>
      <c r="AB83" s="120"/>
      <c r="AC83" s="144"/>
    </row>
    <row r="84" spans="1:29" ht="15">
      <c r="A84" s="17" t="s">
        <v>85</v>
      </c>
      <c r="B84" s="92"/>
      <c r="C84" s="25" t="s">
        <v>235</v>
      </c>
      <c r="D84" s="25"/>
      <c r="E84" s="26"/>
      <c r="F84" s="125" t="s">
        <v>147</v>
      </c>
      <c r="G84" s="131"/>
      <c r="H84" s="14"/>
      <c r="I84" s="14"/>
      <c r="J84" s="27"/>
      <c r="K84" s="19"/>
      <c r="L84" s="19"/>
      <c r="M84" s="19"/>
      <c r="N84" s="19"/>
      <c r="O84" s="19"/>
      <c r="P84" s="19"/>
      <c r="Q84" s="19"/>
      <c r="R84" s="19"/>
      <c r="S84" s="19"/>
      <c r="T84" s="14" t="s">
        <v>84</v>
      </c>
      <c r="W84" s="120"/>
      <c r="X84" s="120"/>
      <c r="Y84" s="144"/>
      <c r="Z84" s="120"/>
      <c r="AA84" s="120"/>
      <c r="AB84" s="120"/>
      <c r="AC84" s="144"/>
    </row>
    <row r="85" spans="1:29" ht="15">
      <c r="A85" s="20" t="s">
        <v>269</v>
      </c>
      <c r="B85" s="93">
        <v>1</v>
      </c>
      <c r="C85" s="21" t="str">
        <f aca="true" t="shared" si="33" ref="C85:C92">IF(A85="","",VLOOKUP($A$84,IF(LEN(A85)=2,U17MB,U17MA),VLOOKUP(LEFT(A85,1),club,6,FALSE),FALSE))</f>
        <v>Charlie Wakefield</v>
      </c>
      <c r="D85" s="21">
        <f aca="true" t="shared" si="34" ref="D85:D92">IF(A85="","",VLOOKUP($A$84,IF(LEN(A85)=2,U17MB,U17MA),VLOOKUP(LEFT(A85,1),club,7,FALSE),FALSE))</f>
        <v>0</v>
      </c>
      <c r="E85" s="21" t="str">
        <f aca="true" t="shared" si="35" ref="E85:E92">IF(A85="","",VLOOKUP(LEFT(A85,1),club,2,FALSE))</f>
        <v>Norfolk</v>
      </c>
      <c r="F85" s="152" t="s">
        <v>687</v>
      </c>
      <c r="G85" s="134">
        <f>Overallresults!$D$14</f>
        <v>12</v>
      </c>
      <c r="H85" s="14"/>
      <c r="I85" s="14" t="e">
        <f>IF(OR(F85="",TEXT(F85,"[s].0")-VLOOKUP($A84,AWstandards,12,FALSE)&gt;0),0,INT(VLOOKUP($A84,AWstandards,11,FALSE)*(VLOOKUP($A84,AWstandards,12,FALSE)-TEXT(F85,"[s].0"))^VLOOKUP($A84,AWstandards,13,FALSE)+0.5))</f>
        <v>#NAME?</v>
      </c>
      <c r="J85" s="22"/>
      <c r="K85" s="19">
        <f aca="true" t="shared" si="36" ref="K85:Q92">IF($A85="","",IF(LEFT($A85,1)=K$12,$G85,""))</f>
      </c>
      <c r="L85" s="19">
        <f t="shared" si="36"/>
      </c>
      <c r="M85" s="19">
        <f t="shared" si="36"/>
      </c>
      <c r="N85" s="19">
        <f t="shared" si="36"/>
      </c>
      <c r="O85" s="19">
        <f t="shared" si="36"/>
        <v>12</v>
      </c>
      <c r="P85" s="19">
        <f t="shared" si="36"/>
      </c>
      <c r="Q85" s="19">
        <f t="shared" si="36"/>
      </c>
      <c r="R85" s="19">
        <f aca="true" t="shared" si="37" ref="R85:R92">IF($A85="","",IF(LEFT($A85,1)=R$11,$G85,""))</f>
      </c>
      <c r="S85" s="19"/>
      <c r="T85" s="14"/>
      <c r="W85" s="120"/>
      <c r="X85" s="120"/>
      <c r="Y85" s="144"/>
      <c r="Z85" s="120"/>
      <c r="AA85" s="120"/>
      <c r="AB85" s="120"/>
      <c r="AC85" s="144"/>
    </row>
    <row r="86" spans="1:29" ht="15">
      <c r="A86" s="20" t="s">
        <v>270</v>
      </c>
      <c r="B86" s="93">
        <v>2</v>
      </c>
      <c r="C86" s="21" t="str">
        <f t="shared" si="33"/>
        <v>Ben Sloan</v>
      </c>
      <c r="D86" s="21">
        <f t="shared" si="34"/>
        <v>0</v>
      </c>
      <c r="E86" s="21" t="str">
        <f t="shared" si="35"/>
        <v>Hertfordshire</v>
      </c>
      <c r="F86" s="152" t="s">
        <v>688</v>
      </c>
      <c r="G86" s="134">
        <f>Overallresults!$D$15</f>
        <v>10</v>
      </c>
      <c r="H86" s="14"/>
      <c r="I86" s="14" t="e">
        <f>IF(OR(F86="",TEXT(F86,"[s].0")-VLOOKUP($A84,AWstandards,12,FALSE)&gt;0),0,INT(VLOOKUP($A84,AWstandards,11,FALSE)*(VLOOKUP($A84,AWstandards,12,FALSE)-TEXT(F86,"[s].0"))^VLOOKUP($A84,AWstandards,13,FALSE)+0.5))</f>
        <v>#NAME?</v>
      </c>
      <c r="J86" s="22"/>
      <c r="K86" s="19">
        <f t="shared" si="36"/>
      </c>
      <c r="L86" s="19">
        <f t="shared" si="36"/>
      </c>
      <c r="M86" s="19">
        <f t="shared" si="36"/>
        <v>10</v>
      </c>
      <c r="N86" s="19">
        <f t="shared" si="36"/>
      </c>
      <c r="O86" s="19">
        <f t="shared" si="36"/>
      </c>
      <c r="P86" s="19">
        <f t="shared" si="36"/>
      </c>
      <c r="Q86" s="19">
        <f t="shared" si="36"/>
      </c>
      <c r="R86" s="19">
        <f t="shared" si="37"/>
      </c>
      <c r="S86" s="19"/>
      <c r="T86" s="14"/>
      <c r="W86" s="120"/>
      <c r="X86" s="120"/>
      <c r="Y86" s="144"/>
      <c r="Z86" s="120"/>
      <c r="AA86" s="120"/>
      <c r="AB86" s="120"/>
      <c r="AC86" s="144"/>
    </row>
    <row r="87" spans="1:29" ht="15">
      <c r="A87" s="20" t="s">
        <v>214</v>
      </c>
      <c r="B87" s="93">
        <v>3</v>
      </c>
      <c r="C87" s="21" t="str">
        <f t="shared" si="33"/>
        <v>Ed Blythman</v>
      </c>
      <c r="D87" s="21">
        <f t="shared" si="34"/>
        <v>0</v>
      </c>
      <c r="E87" s="21" t="str">
        <f t="shared" si="35"/>
        <v>Bedfordshire</v>
      </c>
      <c r="F87" s="152" t="s">
        <v>689</v>
      </c>
      <c r="G87" s="134">
        <f>Overallresults!$D$16</f>
        <v>8</v>
      </c>
      <c r="H87" s="14"/>
      <c r="I87" s="14" t="e">
        <f>IF(OR(F87="",TEXT(F87,"[s].0")-VLOOKUP($A84,AWstandards,12,FALSE)&gt;0),0,INT(VLOOKUP($A84,AWstandards,11,FALSE)*(VLOOKUP($A84,AWstandards,12,FALSE)-TEXT(F87,"[s].0"))^VLOOKUP($A84,AWstandards,13,FALSE)+0.5))</f>
        <v>#NAME?</v>
      </c>
      <c r="J87" s="22"/>
      <c r="K87" s="19">
        <f t="shared" si="36"/>
        <v>8</v>
      </c>
      <c r="L87" s="19">
        <f t="shared" si="36"/>
      </c>
      <c r="M87" s="19">
        <f t="shared" si="36"/>
      </c>
      <c r="N87" s="19">
        <f t="shared" si="36"/>
      </c>
      <c r="O87" s="19">
        <f t="shared" si="36"/>
      </c>
      <c r="P87" s="19">
        <f t="shared" si="36"/>
      </c>
      <c r="Q87" s="19">
        <f t="shared" si="36"/>
      </c>
      <c r="R87" s="19">
        <f t="shared" si="37"/>
      </c>
      <c r="S87" s="19"/>
      <c r="T87" s="14"/>
      <c r="W87" s="120"/>
      <c r="X87" s="120"/>
      <c r="Y87" s="144"/>
      <c r="Z87" s="120"/>
      <c r="AA87" s="120"/>
      <c r="AB87" s="120"/>
      <c r="AC87" s="144"/>
    </row>
    <row r="88" spans="1:29" ht="15">
      <c r="A88" s="20" t="s">
        <v>157</v>
      </c>
      <c r="B88" s="93" t="s">
        <v>21</v>
      </c>
      <c r="C88" s="21" t="str">
        <f t="shared" si="33"/>
        <v>Tom Blake</v>
      </c>
      <c r="D88" s="21">
        <f t="shared" si="34"/>
        <v>0</v>
      </c>
      <c r="E88" s="21" t="str">
        <f t="shared" si="35"/>
        <v>Cambridgeshire</v>
      </c>
      <c r="F88" s="152" t="s">
        <v>690</v>
      </c>
      <c r="G88" s="134">
        <f>Overallresults!$D$17</f>
        <v>6</v>
      </c>
      <c r="H88" s="14"/>
      <c r="I88" s="14"/>
      <c r="J88" s="22"/>
      <c r="K88" s="19">
        <f t="shared" si="36"/>
      </c>
      <c r="L88" s="19">
        <f t="shared" si="36"/>
        <v>6</v>
      </c>
      <c r="M88" s="19">
        <f t="shared" si="36"/>
      </c>
      <c r="N88" s="19">
        <f t="shared" si="36"/>
      </c>
      <c r="O88" s="19">
        <f t="shared" si="36"/>
      </c>
      <c r="P88" s="19">
        <f t="shared" si="36"/>
      </c>
      <c r="Q88" s="19">
        <f t="shared" si="36"/>
      </c>
      <c r="R88" s="19">
        <f t="shared" si="37"/>
      </c>
      <c r="S88" s="19"/>
      <c r="T88" s="14"/>
      <c r="W88" s="120"/>
      <c r="X88" s="120"/>
      <c r="Y88" s="144"/>
      <c r="Z88" s="120"/>
      <c r="AA88" s="120"/>
      <c r="AB88" s="120"/>
      <c r="AC88" s="144"/>
    </row>
    <row r="89" spans="1:29" ht="15">
      <c r="A89" s="20" t="s">
        <v>267</v>
      </c>
      <c r="B89" s="93" t="s">
        <v>22</v>
      </c>
      <c r="C89" s="21" t="str">
        <f t="shared" si="33"/>
        <v>Calum Long</v>
      </c>
      <c r="D89" s="21">
        <f t="shared" si="34"/>
        <v>0</v>
      </c>
      <c r="E89" s="21" t="str">
        <f t="shared" si="35"/>
        <v>Suffolk</v>
      </c>
      <c r="F89" s="152" t="s">
        <v>691</v>
      </c>
      <c r="G89" s="134">
        <f>Overallresults!$D$18</f>
        <v>5</v>
      </c>
      <c r="H89" s="14"/>
      <c r="I89" s="14"/>
      <c r="J89" s="22"/>
      <c r="K89" s="19">
        <f t="shared" si="36"/>
      </c>
      <c r="L89" s="19">
        <f t="shared" si="36"/>
      </c>
      <c r="M89" s="19">
        <f t="shared" si="36"/>
      </c>
      <c r="N89" s="19">
        <f t="shared" si="36"/>
      </c>
      <c r="O89" s="19">
        <f t="shared" si="36"/>
      </c>
      <c r="P89" s="19">
        <f t="shared" si="36"/>
        <v>5</v>
      </c>
      <c r="Q89" s="19">
        <f t="shared" si="36"/>
      </c>
      <c r="R89" s="19">
        <f t="shared" si="37"/>
      </c>
      <c r="S89" s="19"/>
      <c r="T89" s="14"/>
      <c r="W89" s="120"/>
      <c r="X89" s="120"/>
      <c r="Y89" s="144"/>
      <c r="Z89" s="120"/>
      <c r="AA89" s="120"/>
      <c r="AB89" s="120"/>
      <c r="AC89" s="144"/>
    </row>
    <row r="90" spans="1:29" ht="15">
      <c r="A90" s="20"/>
      <c r="B90" s="93" t="s">
        <v>23</v>
      </c>
      <c r="C90" s="21">
        <f t="shared" si="33"/>
      </c>
      <c r="D90" s="21">
        <f t="shared" si="34"/>
      </c>
      <c r="E90" s="21">
        <f t="shared" si="35"/>
      </c>
      <c r="F90" s="152" t="s">
        <v>147</v>
      </c>
      <c r="G90" s="134">
        <f>Overallresults!$D$19</f>
        <v>4</v>
      </c>
      <c r="H90" s="14"/>
      <c r="I90" s="14"/>
      <c r="J90" s="22"/>
      <c r="K90" s="19">
        <f t="shared" si="36"/>
      </c>
      <c r="L90" s="19">
        <f t="shared" si="36"/>
      </c>
      <c r="M90" s="19">
        <f t="shared" si="36"/>
      </c>
      <c r="N90" s="19">
        <f t="shared" si="36"/>
      </c>
      <c r="O90" s="19">
        <f t="shared" si="36"/>
      </c>
      <c r="P90" s="19">
        <f t="shared" si="36"/>
      </c>
      <c r="Q90" s="19">
        <f t="shared" si="36"/>
      </c>
      <c r="R90" s="19">
        <f t="shared" si="37"/>
      </c>
      <c r="S90" s="19"/>
      <c r="T90" s="14"/>
      <c r="Y90" s="157"/>
      <c r="AC90" s="157"/>
    </row>
    <row r="91" spans="1:29" ht="15">
      <c r="A91" s="20"/>
      <c r="B91" s="93" t="s">
        <v>24</v>
      </c>
      <c r="C91" s="21">
        <f t="shared" si="33"/>
      </c>
      <c r="D91" s="21">
        <f t="shared" si="34"/>
      </c>
      <c r="E91" s="21">
        <f t="shared" si="35"/>
      </c>
      <c r="F91" s="152" t="s">
        <v>147</v>
      </c>
      <c r="G91" s="134">
        <f>Overallresults!$D$20</f>
        <v>0</v>
      </c>
      <c r="H91" s="14"/>
      <c r="I91" s="14"/>
      <c r="J91" s="22"/>
      <c r="K91" s="19">
        <f t="shared" si="36"/>
      </c>
      <c r="L91" s="19">
        <f t="shared" si="36"/>
      </c>
      <c r="M91" s="19">
        <f t="shared" si="36"/>
      </c>
      <c r="N91" s="19">
        <f t="shared" si="36"/>
      </c>
      <c r="O91" s="19">
        <f t="shared" si="36"/>
      </c>
      <c r="P91" s="19">
        <f t="shared" si="36"/>
      </c>
      <c r="Q91" s="19">
        <f t="shared" si="36"/>
      </c>
      <c r="R91" s="19">
        <f t="shared" si="37"/>
      </c>
      <c r="S91" s="19"/>
      <c r="T91" s="14"/>
      <c r="W91" s="127"/>
      <c r="X91" s="127"/>
      <c r="Y91" s="146"/>
      <c r="Z91" s="120"/>
      <c r="AA91" s="127"/>
      <c r="AB91" s="121"/>
      <c r="AC91" s="146"/>
    </row>
    <row r="92" spans="1:29" ht="15">
      <c r="A92" s="20"/>
      <c r="B92" s="93" t="s">
        <v>25</v>
      </c>
      <c r="C92" s="21">
        <f t="shared" si="33"/>
      </c>
      <c r="D92" s="21">
        <f t="shared" si="34"/>
      </c>
      <c r="E92" s="21">
        <f t="shared" si="35"/>
      </c>
      <c r="F92" s="152" t="s">
        <v>147</v>
      </c>
      <c r="G92" s="134">
        <f>Overallresults!$D$21</f>
        <v>0</v>
      </c>
      <c r="H92" s="14"/>
      <c r="I92" s="14" t="e">
        <f>IF(OR(F92="",TEXT(F92,"[s].0")-VLOOKUP($A84,AWstandards,12,FALSE)&gt;0),0,INT(VLOOKUP($A84,AWstandards,11,FALSE)*(VLOOKUP($A84,AWstandards,12,FALSE)-TEXT(F92,"[s].0"))^VLOOKUP($A84,AWstandards,13,FALSE)+0.5))</f>
        <v>#VALUE!</v>
      </c>
      <c r="J92" s="22"/>
      <c r="K92" s="19">
        <f t="shared" si="36"/>
      </c>
      <c r="L92" s="19">
        <f t="shared" si="36"/>
      </c>
      <c r="M92" s="19">
        <f t="shared" si="36"/>
      </c>
      <c r="N92" s="19">
        <f t="shared" si="36"/>
      </c>
      <c r="O92" s="19">
        <f t="shared" si="36"/>
      </c>
      <c r="P92" s="19">
        <f t="shared" si="36"/>
      </c>
      <c r="Q92" s="19">
        <f t="shared" si="36"/>
      </c>
      <c r="R92" s="19">
        <f t="shared" si="37"/>
      </c>
      <c r="S92" s="19">
        <f>SUM(Decsheets!$V$5:$V$12)-(SUM(K85:Q92))</f>
        <v>4</v>
      </c>
      <c r="T92" s="14"/>
      <c r="W92" s="120"/>
      <c r="X92" s="120"/>
      <c r="Y92" s="144"/>
      <c r="Z92" s="120"/>
      <c r="AA92" s="120"/>
      <c r="AB92" s="120"/>
      <c r="AC92" s="144"/>
    </row>
    <row r="93" spans="1:29" ht="15">
      <c r="A93" s="17" t="s">
        <v>85</v>
      </c>
      <c r="B93" s="92"/>
      <c r="C93" s="23" t="s">
        <v>236</v>
      </c>
      <c r="D93" s="25"/>
      <c r="E93" s="26"/>
      <c r="F93" s="125" t="s">
        <v>147</v>
      </c>
      <c r="G93" s="131"/>
      <c r="H93" s="14"/>
      <c r="I93" s="14"/>
      <c r="J93" s="27"/>
      <c r="K93" s="19"/>
      <c r="L93" s="19"/>
      <c r="M93" s="19"/>
      <c r="N93" s="19"/>
      <c r="O93" s="19"/>
      <c r="P93" s="19"/>
      <c r="Q93" s="19"/>
      <c r="R93" s="19"/>
      <c r="S93" s="19"/>
      <c r="T93" s="14" t="s">
        <v>86</v>
      </c>
      <c r="W93" s="120"/>
      <c r="X93" s="120"/>
      <c r="Y93" s="144"/>
      <c r="Z93" s="120"/>
      <c r="AA93" s="120"/>
      <c r="AB93" s="120"/>
      <c r="AC93" s="144"/>
    </row>
    <row r="94" spans="1:29" ht="15">
      <c r="A94" s="20" t="s">
        <v>660</v>
      </c>
      <c r="B94" s="93">
        <v>1</v>
      </c>
      <c r="C94" s="21" t="str">
        <f aca="true" t="shared" si="38" ref="C94:C101">IF(A94="","",VLOOKUP($A$93,IF(LEN(A94)=2,U17MB,U17MA),VLOOKUP(LEFT(A94,1),club,6,FALSE),FALSE))</f>
        <v>Thomas Cooper</v>
      </c>
      <c r="D94" s="21">
        <f aca="true" t="shared" si="39" ref="D94:D101">IF(A94="","",VLOOKUP($A$93,IF(LEN(A94)=2,U17MB,U17MA),VLOOKUP(LEFT(A94,1),club,7,FALSE),FALSE))</f>
        <v>0</v>
      </c>
      <c r="E94" s="21" t="str">
        <f aca="true" t="shared" si="40" ref="E94:E101">IF(A94="","",VLOOKUP(LEFT(A94,1),club,2,FALSE))</f>
        <v>Hertfordshire</v>
      </c>
      <c r="F94" s="152" t="s">
        <v>692</v>
      </c>
      <c r="G94" s="134">
        <f>Overallresults!$E$14</f>
        <v>8</v>
      </c>
      <c r="H94" s="14"/>
      <c r="I94" s="14" t="e">
        <f>IF(OR(F94="",TEXT(F94,"[s].0")-VLOOKUP($A93,AWstandards,12,FALSE)&gt;0),0,INT(VLOOKUP($A93,AWstandards,11,FALSE)*(VLOOKUP($A93,AWstandards,12,FALSE)-TEXT(F94,"[s].0"))^VLOOKUP($A93,AWstandards,13,FALSE)+0.5))</f>
        <v>#NAME?</v>
      </c>
      <c r="J94" s="22"/>
      <c r="K94" s="19">
        <f aca="true" t="shared" si="41" ref="K94:Q101">IF($A94="","",IF(LEFT($A94,1)=K$12,$G94,""))</f>
      </c>
      <c r="L94" s="19">
        <f t="shared" si="41"/>
      </c>
      <c r="M94" s="19">
        <f t="shared" si="41"/>
        <v>8</v>
      </c>
      <c r="N94" s="19">
        <f t="shared" si="41"/>
      </c>
      <c r="O94" s="19">
        <f t="shared" si="41"/>
      </c>
      <c r="P94" s="19">
        <f t="shared" si="41"/>
      </c>
      <c r="Q94" s="19">
        <f t="shared" si="41"/>
      </c>
      <c r="R94" s="19">
        <f aca="true" t="shared" si="42" ref="R94:R101">IF($A94="","",IF(LEFT($A94,1)=R$11,$G94,""))</f>
      </c>
      <c r="S94" s="19"/>
      <c r="T94" s="14"/>
      <c r="W94" s="120"/>
      <c r="X94" s="120"/>
      <c r="Y94" s="144"/>
      <c r="Z94" s="120"/>
      <c r="AA94" s="120"/>
      <c r="AB94" s="120"/>
      <c r="AC94" s="144"/>
    </row>
    <row r="95" spans="1:29" ht="15">
      <c r="A95" s="20" t="s">
        <v>661</v>
      </c>
      <c r="B95" s="93">
        <v>2</v>
      </c>
      <c r="C95" s="21" t="str">
        <f t="shared" si="38"/>
        <v>Hugh Dow</v>
      </c>
      <c r="D95" s="21">
        <f t="shared" si="39"/>
        <v>0</v>
      </c>
      <c r="E95" s="21" t="str">
        <f t="shared" si="40"/>
        <v>Cambridgeshire</v>
      </c>
      <c r="F95" s="152" t="s">
        <v>670</v>
      </c>
      <c r="G95" s="134">
        <f>Overallresults!$E$15</f>
        <v>6</v>
      </c>
      <c r="H95" s="14"/>
      <c r="I95" s="14" t="e">
        <f>IF(OR(F95="",TEXT(F95,"[s].0")-VLOOKUP($A93,AWstandards,12,FALSE)&gt;0),0,INT(VLOOKUP($A93,AWstandards,11,FALSE)*(VLOOKUP($A93,AWstandards,12,FALSE)-TEXT(F95,"[s].0"))^VLOOKUP($A93,AWstandards,13,FALSE)+0.5))</f>
        <v>#NAME?</v>
      </c>
      <c r="J95" s="22"/>
      <c r="K95" s="19">
        <f t="shared" si="41"/>
      </c>
      <c r="L95" s="19">
        <f t="shared" si="41"/>
        <v>6</v>
      </c>
      <c r="M95" s="19">
        <f t="shared" si="41"/>
      </c>
      <c r="N95" s="19">
        <f t="shared" si="41"/>
      </c>
      <c r="O95" s="19">
        <f t="shared" si="41"/>
      </c>
      <c r="P95" s="19">
        <f t="shared" si="41"/>
      </c>
      <c r="Q95" s="19">
        <f t="shared" si="41"/>
      </c>
      <c r="R95" s="19">
        <f t="shared" si="42"/>
      </c>
      <c r="S95" s="19"/>
      <c r="T95" s="14"/>
      <c r="W95" s="120"/>
      <c r="X95" s="120"/>
      <c r="Y95" s="144"/>
      <c r="Z95" s="120"/>
      <c r="AA95" s="120"/>
      <c r="AB95" s="120"/>
      <c r="AC95" s="144"/>
    </row>
    <row r="96" spans="1:29" ht="15">
      <c r="A96" s="20"/>
      <c r="B96" s="93">
        <v>3</v>
      </c>
      <c r="C96" s="21">
        <f t="shared" si="38"/>
      </c>
      <c r="D96" s="21">
        <f t="shared" si="39"/>
      </c>
      <c r="E96" s="21">
        <f t="shared" si="40"/>
      </c>
      <c r="F96" s="152" t="s">
        <v>147</v>
      </c>
      <c r="G96" s="134">
        <f>Overallresults!$E$16</f>
        <v>4</v>
      </c>
      <c r="H96" s="14"/>
      <c r="I96" s="14" t="e">
        <f>IF(OR(F96="",TEXT(F96,"[s].0")-VLOOKUP($A93,AWstandards,12,FALSE)&gt;0),0,INT(VLOOKUP($A93,AWstandards,11,FALSE)*(VLOOKUP($A93,AWstandards,12,FALSE)-TEXT(F96,"[s].0"))^VLOOKUP($A93,AWstandards,13,FALSE)+0.5))</f>
        <v>#VALUE!</v>
      </c>
      <c r="J96" s="22"/>
      <c r="K96" s="19">
        <f t="shared" si="41"/>
      </c>
      <c r="L96" s="19">
        <f t="shared" si="41"/>
      </c>
      <c r="M96" s="19">
        <f t="shared" si="41"/>
      </c>
      <c r="N96" s="19">
        <f t="shared" si="41"/>
      </c>
      <c r="O96" s="19">
        <f t="shared" si="41"/>
      </c>
      <c r="P96" s="19">
        <f t="shared" si="41"/>
      </c>
      <c r="Q96" s="19">
        <f t="shared" si="41"/>
      </c>
      <c r="R96" s="19">
        <f t="shared" si="42"/>
      </c>
      <c r="S96" s="19"/>
      <c r="T96" s="14"/>
      <c r="W96" s="120"/>
      <c r="X96" s="120"/>
      <c r="Y96" s="144"/>
      <c r="Z96" s="120"/>
      <c r="AA96" s="120"/>
      <c r="AB96" s="120"/>
      <c r="AC96" s="144"/>
    </row>
    <row r="97" spans="1:29" ht="15">
      <c r="A97" s="20"/>
      <c r="B97" s="93" t="s">
        <v>21</v>
      </c>
      <c r="C97" s="21">
        <f t="shared" si="38"/>
      </c>
      <c r="D97" s="21">
        <f t="shared" si="39"/>
      </c>
      <c r="E97" s="21">
        <f t="shared" si="40"/>
      </c>
      <c r="F97" s="152" t="s">
        <v>147</v>
      </c>
      <c r="G97" s="134">
        <f>Overallresults!$E$17</f>
        <v>3</v>
      </c>
      <c r="H97" s="14"/>
      <c r="I97" s="14"/>
      <c r="J97" s="22"/>
      <c r="K97" s="19">
        <f t="shared" si="41"/>
      </c>
      <c r="L97" s="19">
        <f t="shared" si="41"/>
      </c>
      <c r="M97" s="19">
        <f t="shared" si="41"/>
      </c>
      <c r="N97" s="19">
        <f t="shared" si="41"/>
      </c>
      <c r="O97" s="19">
        <f t="shared" si="41"/>
      </c>
      <c r="P97" s="19">
        <f t="shared" si="41"/>
      </c>
      <c r="Q97" s="19">
        <f t="shared" si="41"/>
      </c>
      <c r="R97" s="19">
        <f t="shared" si="42"/>
      </c>
      <c r="S97" s="19"/>
      <c r="T97" s="14"/>
      <c r="W97" s="120"/>
      <c r="X97" s="120"/>
      <c r="Y97" s="144"/>
      <c r="Z97" s="120"/>
      <c r="AA97" s="120"/>
      <c r="AB97" s="120"/>
      <c r="AC97" s="144"/>
    </row>
    <row r="98" spans="1:29" ht="15">
      <c r="A98" s="20"/>
      <c r="B98" s="93" t="s">
        <v>22</v>
      </c>
      <c r="C98" s="21">
        <f t="shared" si="38"/>
      </c>
      <c r="D98" s="21">
        <f t="shared" si="39"/>
      </c>
      <c r="E98" s="21">
        <f t="shared" si="40"/>
      </c>
      <c r="F98" s="152" t="s">
        <v>147</v>
      </c>
      <c r="G98" s="134">
        <f>Overallresults!$E$18</f>
        <v>2</v>
      </c>
      <c r="H98" s="14"/>
      <c r="I98" s="14"/>
      <c r="J98" s="22"/>
      <c r="K98" s="19">
        <f t="shared" si="41"/>
      </c>
      <c r="L98" s="19">
        <f t="shared" si="41"/>
      </c>
      <c r="M98" s="19">
        <f t="shared" si="41"/>
      </c>
      <c r="N98" s="19">
        <f t="shared" si="41"/>
      </c>
      <c r="O98" s="19">
        <f t="shared" si="41"/>
      </c>
      <c r="P98" s="19">
        <f t="shared" si="41"/>
      </c>
      <c r="Q98" s="19">
        <f t="shared" si="41"/>
      </c>
      <c r="R98" s="19">
        <f t="shared" si="42"/>
      </c>
      <c r="S98" s="19"/>
      <c r="T98" s="14"/>
      <c r="W98" s="120"/>
      <c r="X98" s="120"/>
      <c r="Y98" s="144"/>
      <c r="Z98" s="120"/>
      <c r="AA98" s="120"/>
      <c r="AB98" s="120"/>
      <c r="AC98" s="144"/>
    </row>
    <row r="99" spans="1:29" ht="15">
      <c r="A99" s="20"/>
      <c r="B99" s="93" t="s">
        <v>23</v>
      </c>
      <c r="C99" s="21">
        <f t="shared" si="38"/>
      </c>
      <c r="D99" s="21">
        <f t="shared" si="39"/>
      </c>
      <c r="E99" s="21">
        <f t="shared" si="40"/>
      </c>
      <c r="F99" s="152" t="s">
        <v>147</v>
      </c>
      <c r="G99" s="134">
        <f>Overallresults!$E$19</f>
        <v>1</v>
      </c>
      <c r="H99" s="14"/>
      <c r="I99" s="14"/>
      <c r="J99" s="22"/>
      <c r="K99" s="19">
        <f t="shared" si="41"/>
      </c>
      <c r="L99" s="19">
        <f t="shared" si="41"/>
      </c>
      <c r="M99" s="19">
        <f t="shared" si="41"/>
      </c>
      <c r="N99" s="19">
        <f t="shared" si="41"/>
      </c>
      <c r="O99" s="19">
        <f t="shared" si="41"/>
      </c>
      <c r="P99" s="19">
        <f t="shared" si="41"/>
      </c>
      <c r="Q99" s="19">
        <f t="shared" si="41"/>
      </c>
      <c r="R99" s="19">
        <f t="shared" si="42"/>
      </c>
      <c r="S99" s="19"/>
      <c r="T99" s="14"/>
      <c r="W99" s="120"/>
      <c r="X99" s="120"/>
      <c r="Y99" s="144"/>
      <c r="Z99" s="120"/>
      <c r="AA99" s="120"/>
      <c r="AB99" s="120"/>
      <c r="AC99" s="144"/>
    </row>
    <row r="100" spans="1:29" ht="15">
      <c r="A100" s="20"/>
      <c r="B100" s="93" t="s">
        <v>24</v>
      </c>
      <c r="C100" s="21">
        <f t="shared" si="38"/>
      </c>
      <c r="D100" s="21">
        <f t="shared" si="39"/>
      </c>
      <c r="E100" s="21">
        <f t="shared" si="40"/>
      </c>
      <c r="F100" s="152" t="s">
        <v>147</v>
      </c>
      <c r="G100" s="134">
        <f>Overallresults!$E$20</f>
        <v>0</v>
      </c>
      <c r="H100" s="14"/>
      <c r="I100" s="14"/>
      <c r="J100" s="22"/>
      <c r="K100" s="19">
        <f t="shared" si="41"/>
      </c>
      <c r="L100" s="19">
        <f t="shared" si="41"/>
      </c>
      <c r="M100" s="19">
        <f t="shared" si="41"/>
      </c>
      <c r="N100" s="19">
        <f t="shared" si="41"/>
      </c>
      <c r="O100" s="19">
        <f t="shared" si="41"/>
      </c>
      <c r="P100" s="19">
        <f t="shared" si="41"/>
      </c>
      <c r="Q100" s="19">
        <f t="shared" si="41"/>
      </c>
      <c r="R100" s="19">
        <f t="shared" si="42"/>
      </c>
      <c r="S100" s="19"/>
      <c r="T100" s="14"/>
      <c r="W100" s="2"/>
      <c r="X100" s="2"/>
      <c r="Y100" s="145"/>
      <c r="Z100" s="2"/>
      <c r="AA100" s="2"/>
      <c r="AB100" s="2"/>
      <c r="AC100" s="145"/>
    </row>
    <row r="101" spans="1:29" ht="15">
      <c r="A101" s="20"/>
      <c r="B101" s="93" t="s">
        <v>25</v>
      </c>
      <c r="C101" s="21">
        <f t="shared" si="38"/>
      </c>
      <c r="D101" s="21">
        <f t="shared" si="39"/>
      </c>
      <c r="E101" s="21">
        <f t="shared" si="40"/>
      </c>
      <c r="F101" s="152" t="s">
        <v>147</v>
      </c>
      <c r="G101" s="134">
        <f>Overallresults!$E$21</f>
        <v>0</v>
      </c>
      <c r="H101" s="14"/>
      <c r="I101" s="14" t="e">
        <f>IF(OR(F101="",TEXT(F101,"[s].0")-VLOOKUP($A93,AWstandards,12,FALSE)&gt;0),0,INT(VLOOKUP($A93,AWstandards,11,FALSE)*(VLOOKUP($A93,AWstandards,12,FALSE)-TEXT(F101,"[s].0"))^VLOOKUP($A93,AWstandards,13,FALSE)+0.5))</f>
        <v>#VALUE!</v>
      </c>
      <c r="J101" s="22"/>
      <c r="K101" s="19">
        <f t="shared" si="41"/>
      </c>
      <c r="L101" s="19">
        <f t="shared" si="41"/>
      </c>
      <c r="M101" s="19">
        <f t="shared" si="41"/>
      </c>
      <c r="N101" s="19">
        <f t="shared" si="41"/>
      </c>
      <c r="O101" s="19">
        <f t="shared" si="41"/>
      </c>
      <c r="P101" s="19">
        <f t="shared" si="41"/>
      </c>
      <c r="Q101" s="19">
        <f t="shared" si="41"/>
      </c>
      <c r="R101" s="19">
        <f t="shared" si="42"/>
      </c>
      <c r="S101" s="19">
        <f>SUM(Decsheets!$W$5:$W$12)-(SUM(K94:Q101))</f>
        <v>10</v>
      </c>
      <c r="T101" s="14"/>
      <c r="W101" s="127"/>
      <c r="X101" s="127"/>
      <c r="Y101" s="146"/>
      <c r="Z101" s="120"/>
      <c r="AA101" s="127"/>
      <c r="AB101" s="121"/>
      <c r="AC101" s="146"/>
    </row>
    <row r="102" spans="1:29" ht="15">
      <c r="A102" s="17">
        <v>3000</v>
      </c>
      <c r="B102" s="92"/>
      <c r="C102" s="23" t="s">
        <v>260</v>
      </c>
      <c r="D102" s="25"/>
      <c r="E102" s="26"/>
      <c r="F102" s="125" t="s">
        <v>147</v>
      </c>
      <c r="G102" s="131"/>
      <c r="H102" s="14"/>
      <c r="I102" s="14"/>
      <c r="J102" s="27"/>
      <c r="K102" s="19"/>
      <c r="L102" s="19"/>
      <c r="M102" s="19"/>
      <c r="N102" s="19"/>
      <c r="O102" s="19"/>
      <c r="P102" s="19"/>
      <c r="Q102" s="19"/>
      <c r="R102" s="19"/>
      <c r="S102" s="19"/>
      <c r="T102" s="14" t="s">
        <v>80</v>
      </c>
      <c r="W102" s="120"/>
      <c r="X102" s="120"/>
      <c r="Y102" s="144"/>
      <c r="Z102" s="120"/>
      <c r="AA102" s="120"/>
      <c r="AB102" s="120"/>
      <c r="AC102" s="144"/>
    </row>
    <row r="103" spans="1:29" ht="15">
      <c r="A103" s="20" t="s">
        <v>270</v>
      </c>
      <c r="B103" s="93">
        <v>1</v>
      </c>
      <c r="C103" s="21" t="str">
        <f aca="true" t="shared" si="43" ref="C103:C110">IF(A103="","",VLOOKUP($A$102,IF(LEN(A103)=2,U17MB,U17MA),VLOOKUP(LEFT(A103,1),club,6,FALSE),FALSE))</f>
        <v>Kristian Imroth</v>
      </c>
      <c r="D103" s="21">
        <f aca="true" t="shared" si="44" ref="D103:D110">IF(A103="","",VLOOKUP($A$102,IF(LEN(A103)=2,U17MB,U17MA),VLOOKUP(LEFT(A103,1),club,7,FALSE),FALSE))</f>
        <v>0</v>
      </c>
      <c r="E103" s="21" t="str">
        <f t="shared" si="1"/>
        <v>Hertfordshire</v>
      </c>
      <c r="F103" s="152" t="s">
        <v>722</v>
      </c>
      <c r="G103" s="134">
        <f>Overallresults!$D$14</f>
        <v>12</v>
      </c>
      <c r="H103" s="14"/>
      <c r="I103" s="14" t="e">
        <f>IF(OR(F103="",TEXT(F103,"[s].0")-VLOOKUP($A102,AWstandards,12,FALSE)&gt;0),0,INT(VLOOKUP($A102,AWstandards,11,FALSE)*(VLOOKUP($A102,AWstandards,12,FALSE)-TEXT(F103,"[s].0"))^VLOOKUP($A102,AWstandards,13,FALSE)+0.5))</f>
        <v>#NAME?</v>
      </c>
      <c r="J103" s="22"/>
      <c r="K103" s="19">
        <f aca="true" t="shared" si="45" ref="K103:Q110">IF($A103="","",IF(LEFT($A103,1)=K$12,$G103,""))</f>
      </c>
      <c r="L103" s="19">
        <f t="shared" si="45"/>
      </c>
      <c r="M103" s="19">
        <f t="shared" si="45"/>
        <v>12</v>
      </c>
      <c r="N103" s="19">
        <f t="shared" si="45"/>
      </c>
      <c r="O103" s="19">
        <f t="shared" si="45"/>
      </c>
      <c r="P103" s="19">
        <f t="shared" si="45"/>
      </c>
      <c r="Q103" s="19">
        <f t="shared" si="45"/>
      </c>
      <c r="R103" s="19">
        <f aca="true" t="shared" si="46" ref="R103:R110">IF($A103="","",IF(LEFT($A103,1)=R$11,$G103,""))</f>
      </c>
      <c r="S103" s="19"/>
      <c r="T103" s="14"/>
      <c r="W103" s="120"/>
      <c r="X103" s="120"/>
      <c r="Y103" s="144"/>
      <c r="Z103" s="120"/>
      <c r="AA103" s="120"/>
      <c r="AB103" s="120"/>
      <c r="AC103" s="144"/>
    </row>
    <row r="104" spans="1:29" ht="15">
      <c r="A104" s="20" t="s">
        <v>157</v>
      </c>
      <c r="B104" s="93">
        <v>2</v>
      </c>
      <c r="C104" s="21" t="str">
        <f t="shared" si="43"/>
        <v>Nicolas Harhalakis</v>
      </c>
      <c r="D104" s="21">
        <f t="shared" si="44"/>
        <v>0</v>
      </c>
      <c r="E104" s="21" t="str">
        <f aca="true" t="shared" si="47" ref="E104:E110">IF(A104="","",VLOOKUP(LEFT(A104,1),club,2,FALSE))</f>
        <v>Cambridgeshire</v>
      </c>
      <c r="F104" s="152" t="s">
        <v>723</v>
      </c>
      <c r="G104" s="134">
        <f>Overallresults!$D$15</f>
        <v>10</v>
      </c>
      <c r="H104" s="14"/>
      <c r="I104" s="14" t="e">
        <f>IF(OR(F104="",TEXT(F104,"[s].0")-VLOOKUP($A102,AWstandards,12,FALSE)&gt;0),0,INT(VLOOKUP($A102,AWstandards,11,FALSE)*(VLOOKUP($A102,AWstandards,12,FALSE)-TEXT(F104,"[s].0"))^VLOOKUP($A102,AWstandards,13,FALSE)+0.5))</f>
        <v>#NAME?</v>
      </c>
      <c r="J104" s="22"/>
      <c r="K104" s="19">
        <f t="shared" si="45"/>
      </c>
      <c r="L104" s="19">
        <f t="shared" si="45"/>
        <v>10</v>
      </c>
      <c r="M104" s="19">
        <f t="shared" si="45"/>
      </c>
      <c r="N104" s="19">
        <f t="shared" si="45"/>
      </c>
      <c r="O104" s="19">
        <f t="shared" si="45"/>
      </c>
      <c r="P104" s="19">
        <f t="shared" si="45"/>
      </c>
      <c r="Q104" s="19">
        <f t="shared" si="45"/>
      </c>
      <c r="R104" s="19">
        <f t="shared" si="46"/>
      </c>
      <c r="S104" s="19"/>
      <c r="T104" s="14"/>
      <c r="W104" s="120"/>
      <c r="X104" s="120"/>
      <c r="Y104" s="144"/>
      <c r="Z104" s="120"/>
      <c r="AA104" s="120"/>
      <c r="AB104" s="120"/>
      <c r="AC104" s="144"/>
    </row>
    <row r="105" spans="1:29" ht="15">
      <c r="A105" s="20" t="s">
        <v>267</v>
      </c>
      <c r="B105" s="93">
        <v>3</v>
      </c>
      <c r="C105" s="21" t="str">
        <f t="shared" si="43"/>
        <v>Thomas Henson</v>
      </c>
      <c r="D105" s="21">
        <f t="shared" si="44"/>
        <v>0</v>
      </c>
      <c r="E105" s="21" t="str">
        <f t="shared" si="47"/>
        <v>Suffolk</v>
      </c>
      <c r="F105" s="152" t="s">
        <v>724</v>
      </c>
      <c r="G105" s="134">
        <f>Overallresults!$D$16</f>
        <v>8</v>
      </c>
      <c r="H105" s="14"/>
      <c r="I105" s="14" t="e">
        <f>IF(OR(F105="",TEXT(F105,"[s].0")-VLOOKUP($A102,AWstandards,12,FALSE)&gt;0),0,INT(VLOOKUP($A102,AWstandards,11,FALSE)*(VLOOKUP($A102,AWstandards,12,FALSE)-TEXT(F105,"[s].0"))^VLOOKUP($A102,AWstandards,13,FALSE)+0.5))</f>
        <v>#NAME?</v>
      </c>
      <c r="J105" s="22"/>
      <c r="K105" s="19">
        <f t="shared" si="45"/>
      </c>
      <c r="L105" s="19">
        <f t="shared" si="45"/>
      </c>
      <c r="M105" s="19">
        <f t="shared" si="45"/>
      </c>
      <c r="N105" s="19">
        <f t="shared" si="45"/>
      </c>
      <c r="O105" s="19">
        <f t="shared" si="45"/>
      </c>
      <c r="P105" s="19">
        <f t="shared" si="45"/>
        <v>8</v>
      </c>
      <c r="Q105" s="19">
        <f t="shared" si="45"/>
      </c>
      <c r="R105" s="19">
        <f t="shared" si="46"/>
      </c>
      <c r="S105" s="19"/>
      <c r="T105" s="14"/>
      <c r="W105" s="120"/>
      <c r="X105" s="120"/>
      <c r="Y105" s="144"/>
      <c r="Z105" s="120"/>
      <c r="AA105" s="120"/>
      <c r="AB105" s="120"/>
      <c r="AC105" s="144"/>
    </row>
    <row r="106" spans="1:29" ht="15">
      <c r="A106" s="20"/>
      <c r="B106" s="93" t="s">
        <v>21</v>
      </c>
      <c r="C106" s="21">
        <f t="shared" si="43"/>
      </c>
      <c r="D106" s="21">
        <f t="shared" si="44"/>
      </c>
      <c r="E106" s="21">
        <f t="shared" si="47"/>
      </c>
      <c r="F106" s="152" t="s">
        <v>147</v>
      </c>
      <c r="G106" s="134">
        <f>Overallresults!$D$17</f>
        <v>6</v>
      </c>
      <c r="H106" s="14"/>
      <c r="I106" s="14"/>
      <c r="J106" s="22"/>
      <c r="K106" s="19">
        <f t="shared" si="45"/>
      </c>
      <c r="L106" s="19">
        <f t="shared" si="45"/>
      </c>
      <c r="M106" s="19">
        <f t="shared" si="45"/>
      </c>
      <c r="N106" s="19">
        <f t="shared" si="45"/>
      </c>
      <c r="O106" s="19">
        <f t="shared" si="45"/>
      </c>
      <c r="P106" s="19">
        <f t="shared" si="45"/>
      </c>
      <c r="Q106" s="19">
        <f t="shared" si="45"/>
      </c>
      <c r="R106" s="19">
        <f t="shared" si="46"/>
      </c>
      <c r="S106" s="19"/>
      <c r="T106" s="14"/>
      <c r="W106" s="120"/>
      <c r="X106" s="120"/>
      <c r="Y106" s="144"/>
      <c r="Z106" s="120"/>
      <c r="AA106" s="120"/>
      <c r="AB106" s="120"/>
      <c r="AC106" s="144"/>
    </row>
    <row r="107" spans="1:29" ht="15">
      <c r="A107" s="20"/>
      <c r="B107" s="93" t="s">
        <v>22</v>
      </c>
      <c r="C107" s="21">
        <f t="shared" si="43"/>
      </c>
      <c r="D107" s="21">
        <f t="shared" si="44"/>
      </c>
      <c r="E107" s="21">
        <f t="shared" si="47"/>
      </c>
      <c r="F107" s="152" t="s">
        <v>147</v>
      </c>
      <c r="G107" s="134">
        <f>Overallresults!$D$18</f>
        <v>5</v>
      </c>
      <c r="H107" s="14"/>
      <c r="I107" s="14"/>
      <c r="J107" s="22"/>
      <c r="K107" s="19">
        <f t="shared" si="45"/>
      </c>
      <c r="L107" s="19">
        <f t="shared" si="45"/>
      </c>
      <c r="M107" s="19">
        <f t="shared" si="45"/>
      </c>
      <c r="N107" s="19">
        <f t="shared" si="45"/>
      </c>
      <c r="O107" s="19">
        <f t="shared" si="45"/>
      </c>
      <c r="P107" s="19">
        <f t="shared" si="45"/>
      </c>
      <c r="Q107" s="19">
        <f t="shared" si="45"/>
      </c>
      <c r="R107" s="19">
        <f t="shared" si="46"/>
      </c>
      <c r="S107" s="19"/>
      <c r="T107" s="14"/>
      <c r="W107" s="120"/>
      <c r="X107" s="120"/>
      <c r="Y107" s="144"/>
      <c r="Z107" s="120"/>
      <c r="AA107" s="120"/>
      <c r="AB107" s="120"/>
      <c r="AC107" s="144"/>
    </row>
    <row r="108" spans="1:29" ht="15">
      <c r="A108" s="20"/>
      <c r="B108" s="93" t="s">
        <v>23</v>
      </c>
      <c r="C108" s="21">
        <f t="shared" si="43"/>
      </c>
      <c r="D108" s="21">
        <f t="shared" si="44"/>
      </c>
      <c r="E108" s="21">
        <f t="shared" si="47"/>
      </c>
      <c r="F108" s="152" t="s">
        <v>147</v>
      </c>
      <c r="G108" s="134">
        <f>Overallresults!$D$19</f>
        <v>4</v>
      </c>
      <c r="H108" s="14"/>
      <c r="I108" s="14"/>
      <c r="J108" s="22"/>
      <c r="K108" s="19">
        <f t="shared" si="45"/>
      </c>
      <c r="L108" s="19">
        <f t="shared" si="45"/>
      </c>
      <c r="M108" s="19">
        <f t="shared" si="45"/>
      </c>
      <c r="N108" s="19">
        <f t="shared" si="45"/>
      </c>
      <c r="O108" s="19">
        <f t="shared" si="45"/>
      </c>
      <c r="P108" s="19">
        <f t="shared" si="45"/>
      </c>
      <c r="Q108" s="19">
        <f t="shared" si="45"/>
      </c>
      <c r="R108" s="19">
        <f t="shared" si="46"/>
      </c>
      <c r="S108" s="19"/>
      <c r="T108" s="14"/>
      <c r="W108" s="120"/>
      <c r="X108" s="120"/>
      <c r="Y108" s="144"/>
      <c r="Z108" s="120"/>
      <c r="AA108" s="120"/>
      <c r="AB108" s="120"/>
      <c r="AC108" s="144"/>
    </row>
    <row r="109" spans="1:29" ht="15">
      <c r="A109" s="20"/>
      <c r="B109" s="93" t="s">
        <v>24</v>
      </c>
      <c r="C109" s="21">
        <f t="shared" si="43"/>
      </c>
      <c r="D109" s="21">
        <f t="shared" si="44"/>
      </c>
      <c r="E109" s="21">
        <f t="shared" si="47"/>
      </c>
      <c r="F109" s="152" t="s">
        <v>147</v>
      </c>
      <c r="G109" s="134">
        <f>Overallresults!$D$20</f>
        <v>0</v>
      </c>
      <c r="H109" s="14"/>
      <c r="I109" s="14"/>
      <c r="J109" s="22"/>
      <c r="K109" s="19">
        <f t="shared" si="45"/>
      </c>
      <c r="L109" s="19">
        <f t="shared" si="45"/>
      </c>
      <c r="M109" s="19">
        <f t="shared" si="45"/>
      </c>
      <c r="N109" s="19">
        <f t="shared" si="45"/>
      </c>
      <c r="O109" s="19">
        <f t="shared" si="45"/>
      </c>
      <c r="P109" s="19">
        <f t="shared" si="45"/>
      </c>
      <c r="Q109" s="19">
        <f t="shared" si="45"/>
      </c>
      <c r="R109" s="19">
        <f t="shared" si="46"/>
      </c>
      <c r="S109" s="19"/>
      <c r="T109" s="14"/>
      <c r="W109" s="120"/>
      <c r="X109" s="120"/>
      <c r="Y109" s="144"/>
      <c r="Z109" s="120"/>
      <c r="AA109" s="120"/>
      <c r="AB109" s="120"/>
      <c r="AC109" s="144"/>
    </row>
    <row r="110" spans="1:29" ht="15">
      <c r="A110" s="20"/>
      <c r="B110" s="93" t="s">
        <v>25</v>
      </c>
      <c r="C110" s="21">
        <f t="shared" si="43"/>
      </c>
      <c r="D110" s="21">
        <f t="shared" si="44"/>
      </c>
      <c r="E110" s="21">
        <f t="shared" si="47"/>
      </c>
      <c r="F110" s="152" t="s">
        <v>147</v>
      </c>
      <c r="G110" s="134">
        <f>Overallresults!$D$21</f>
        <v>0</v>
      </c>
      <c r="H110" s="14"/>
      <c r="I110" s="14" t="e">
        <f>IF(OR(F110="",TEXT(F110,"[s].0")-VLOOKUP($A102,AWstandards,12,FALSE)&gt;0),0,INT(VLOOKUP($A102,AWstandards,11,FALSE)*(VLOOKUP($A102,AWstandards,12,FALSE)-TEXT(F110,"[s].0"))^VLOOKUP($A102,AWstandards,13,FALSE)+0.5))</f>
        <v>#VALUE!</v>
      </c>
      <c r="J110" s="22"/>
      <c r="K110" s="19">
        <f t="shared" si="45"/>
      </c>
      <c r="L110" s="19">
        <f t="shared" si="45"/>
      </c>
      <c r="M110" s="19">
        <f t="shared" si="45"/>
      </c>
      <c r="N110" s="19">
        <f t="shared" si="45"/>
      </c>
      <c r="O110" s="19">
        <f t="shared" si="45"/>
      </c>
      <c r="P110" s="19">
        <f t="shared" si="45"/>
      </c>
      <c r="Q110" s="19">
        <f t="shared" si="45"/>
      </c>
      <c r="R110" s="19">
        <f t="shared" si="46"/>
      </c>
      <c r="S110" s="19">
        <f>SUM(Decsheets!$V$5:$V$12)-(SUM(K103:Q110))</f>
        <v>15</v>
      </c>
      <c r="T110" s="14"/>
      <c r="W110" s="2"/>
      <c r="X110" s="2"/>
      <c r="Y110" s="145"/>
      <c r="Z110" s="2"/>
      <c r="AA110" s="2"/>
      <c r="AB110" s="2"/>
      <c r="AC110" s="145"/>
    </row>
    <row r="111" spans="1:29" ht="15">
      <c r="A111" s="17">
        <v>3000</v>
      </c>
      <c r="B111" s="92"/>
      <c r="C111" s="23" t="s">
        <v>259</v>
      </c>
      <c r="D111" s="23"/>
      <c r="E111" s="26"/>
      <c r="F111" s="125" t="s">
        <v>147</v>
      </c>
      <c r="G111" s="131"/>
      <c r="H111" s="14"/>
      <c r="I111" s="14"/>
      <c r="J111" s="27"/>
      <c r="K111" s="19"/>
      <c r="L111" s="19"/>
      <c r="M111" s="19"/>
      <c r="N111" s="19"/>
      <c r="O111" s="19"/>
      <c r="P111" s="19"/>
      <c r="Q111" s="19"/>
      <c r="R111" s="19"/>
      <c r="S111" s="19"/>
      <c r="T111" s="14" t="s">
        <v>81</v>
      </c>
      <c r="W111" s="127"/>
      <c r="X111" s="127"/>
      <c r="Y111" s="146"/>
      <c r="Z111" s="120"/>
      <c r="AA111" s="127"/>
      <c r="AB111" s="121"/>
      <c r="AC111" s="146"/>
    </row>
    <row r="112" spans="1:29" ht="15">
      <c r="A112" s="20" t="s">
        <v>660</v>
      </c>
      <c r="B112" s="93">
        <v>1</v>
      </c>
      <c r="C112" s="21" t="str">
        <f aca="true" t="shared" si="48" ref="C112:C119">IF(A112="","",VLOOKUP($A$111,IF(LEN(A112)=2,U17MB,U17MA),VLOOKUP(LEFT(A112,1),club,6,FALSE),FALSE))</f>
        <v>Brett Rushman</v>
      </c>
      <c r="D112" s="21">
        <f aca="true" t="shared" si="49" ref="D112:D119">IF(A112="","",VLOOKUP($A$111,IF(LEN(A112)=2,U17MB,U17MA),VLOOKUP(LEFT(A112,1),club,7,FALSE),FALSE))</f>
        <v>0</v>
      </c>
      <c r="E112" s="21" t="str">
        <f aca="true" t="shared" si="50" ref="E112:E119">IF(A112="","",VLOOKUP(LEFT(A112,1),club,2,FALSE))</f>
        <v>Hertfordshire</v>
      </c>
      <c r="F112" s="152" t="s">
        <v>725</v>
      </c>
      <c r="G112" s="134">
        <f>Overallresults!$E$14</f>
        <v>8</v>
      </c>
      <c r="H112" s="14"/>
      <c r="I112" s="14" t="e">
        <f>IF(OR(F112="",TEXT(F112,"[s].0")-VLOOKUP($A111,AWstandards,12,FALSE)&gt;0),0,INT(VLOOKUP($A111,AWstandards,11,FALSE)*(VLOOKUP($A111,AWstandards,12,FALSE)-TEXT(F112,"[s].0"))^VLOOKUP($A111,AWstandards,13,FALSE)+0.5))</f>
        <v>#NAME?</v>
      </c>
      <c r="J112" s="22"/>
      <c r="K112" s="19">
        <f aca="true" t="shared" si="51" ref="K112:Q119">IF($A112="","",IF(LEFT($A112,1)=K$12,$G112,""))</f>
      </c>
      <c r="L112" s="19">
        <f t="shared" si="51"/>
      </c>
      <c r="M112" s="19">
        <f t="shared" si="51"/>
        <v>8</v>
      </c>
      <c r="N112" s="19">
        <f t="shared" si="51"/>
      </c>
      <c r="O112" s="19">
        <f t="shared" si="51"/>
      </c>
      <c r="P112" s="19">
        <f t="shared" si="51"/>
      </c>
      <c r="Q112" s="19">
        <f t="shared" si="51"/>
      </c>
      <c r="R112" s="19">
        <f aca="true" t="shared" si="52" ref="R112:R119">IF($A112="","",IF(LEFT($A112,1)=R$11,$G112,""))</f>
      </c>
      <c r="S112" s="19"/>
      <c r="T112" s="14"/>
      <c r="W112" s="120"/>
      <c r="X112" s="120"/>
      <c r="Y112" s="144"/>
      <c r="Z112" s="120"/>
      <c r="AA112" s="120"/>
      <c r="AB112" s="120"/>
      <c r="AC112" s="144"/>
    </row>
    <row r="113" spans="1:29" ht="15">
      <c r="A113" s="20" t="s">
        <v>661</v>
      </c>
      <c r="B113" s="93">
        <v>2</v>
      </c>
      <c r="C113" s="21" t="str">
        <f t="shared" si="48"/>
        <v>William Newcombe</v>
      </c>
      <c r="D113" s="21">
        <f t="shared" si="49"/>
        <v>0</v>
      </c>
      <c r="E113" s="21" t="str">
        <f t="shared" si="50"/>
        <v>Cambridgeshire</v>
      </c>
      <c r="F113" s="152" t="s">
        <v>726</v>
      </c>
      <c r="G113" s="134">
        <f>Overallresults!$E$15</f>
        <v>6</v>
      </c>
      <c r="H113" s="14"/>
      <c r="I113" s="14" t="e">
        <f>IF(OR(F113="",TEXT(F113,"[s].0")-VLOOKUP($A111,AWstandards,12,FALSE)&gt;0),0,INT(VLOOKUP($A111,AWstandards,11,FALSE)*(VLOOKUP($A111,AWstandards,12,FALSE)-TEXT(F113,"[s].0"))^VLOOKUP($A111,AWstandards,13,FALSE)+0.5))</f>
        <v>#NAME?</v>
      </c>
      <c r="J113" s="22"/>
      <c r="K113" s="19">
        <f t="shared" si="51"/>
      </c>
      <c r="L113" s="19">
        <f t="shared" si="51"/>
        <v>6</v>
      </c>
      <c r="M113" s="19">
        <f t="shared" si="51"/>
      </c>
      <c r="N113" s="19">
        <f t="shared" si="51"/>
      </c>
      <c r="O113" s="19">
        <f t="shared" si="51"/>
      </c>
      <c r="P113" s="19">
        <f t="shared" si="51"/>
      </c>
      <c r="Q113" s="19">
        <f t="shared" si="51"/>
      </c>
      <c r="R113" s="19">
        <f t="shared" si="52"/>
      </c>
      <c r="S113" s="19"/>
      <c r="T113" s="14"/>
      <c r="W113" s="120"/>
      <c r="X113" s="120"/>
      <c r="Y113" s="144"/>
      <c r="Z113" s="120"/>
      <c r="AA113" s="120"/>
      <c r="AB113" s="120"/>
      <c r="AC113" s="144"/>
    </row>
    <row r="114" spans="1:29" ht="15">
      <c r="A114" s="20"/>
      <c r="B114" s="93">
        <v>3</v>
      </c>
      <c r="C114" s="21">
        <f t="shared" si="48"/>
      </c>
      <c r="D114" s="21">
        <f t="shared" si="49"/>
      </c>
      <c r="E114" s="21">
        <f t="shared" si="50"/>
      </c>
      <c r="F114" s="152" t="s">
        <v>147</v>
      </c>
      <c r="G114" s="134">
        <f>Overallresults!$E$16</f>
        <v>4</v>
      </c>
      <c r="H114" s="14"/>
      <c r="I114" s="14" t="e">
        <f>IF(OR(F114="",TEXT(F114,"[s].0")-VLOOKUP($A111,AWstandards,12,FALSE)&gt;0),0,INT(VLOOKUP($A111,AWstandards,11,FALSE)*(VLOOKUP($A111,AWstandards,12,FALSE)-TEXT(F114,"[s].0"))^VLOOKUP($A111,AWstandards,13,FALSE)+0.5))</f>
        <v>#VALUE!</v>
      </c>
      <c r="J114" s="22"/>
      <c r="K114" s="19">
        <f t="shared" si="51"/>
      </c>
      <c r="L114" s="19">
        <f t="shared" si="51"/>
      </c>
      <c r="M114" s="19">
        <f t="shared" si="51"/>
      </c>
      <c r="N114" s="19">
        <f t="shared" si="51"/>
      </c>
      <c r="O114" s="19">
        <f t="shared" si="51"/>
      </c>
      <c r="P114" s="19">
        <f t="shared" si="51"/>
      </c>
      <c r="Q114" s="19">
        <f t="shared" si="51"/>
      </c>
      <c r="R114" s="19">
        <f t="shared" si="52"/>
      </c>
      <c r="S114" s="19"/>
      <c r="T114" s="14"/>
      <c r="W114" s="120"/>
      <c r="X114" s="120"/>
      <c r="Y114" s="144"/>
      <c r="Z114" s="120"/>
      <c r="AA114" s="120"/>
      <c r="AB114" s="120"/>
      <c r="AC114" s="144"/>
    </row>
    <row r="115" spans="1:29" ht="15">
      <c r="A115" s="20"/>
      <c r="B115" s="93" t="s">
        <v>21</v>
      </c>
      <c r="C115" s="21">
        <f t="shared" si="48"/>
      </c>
      <c r="D115" s="21">
        <f t="shared" si="49"/>
      </c>
      <c r="E115" s="21">
        <f t="shared" si="50"/>
      </c>
      <c r="F115" s="152" t="s">
        <v>147</v>
      </c>
      <c r="G115" s="134">
        <f>Overallresults!$E$17</f>
        <v>3</v>
      </c>
      <c r="H115" s="14"/>
      <c r="I115" s="14"/>
      <c r="J115" s="22"/>
      <c r="K115" s="19">
        <f t="shared" si="51"/>
      </c>
      <c r="L115" s="19">
        <f t="shared" si="51"/>
      </c>
      <c r="M115" s="19">
        <f t="shared" si="51"/>
      </c>
      <c r="N115" s="19">
        <f t="shared" si="51"/>
      </c>
      <c r="O115" s="19">
        <f t="shared" si="51"/>
      </c>
      <c r="P115" s="19">
        <f t="shared" si="51"/>
      </c>
      <c r="Q115" s="19">
        <f t="shared" si="51"/>
      </c>
      <c r="R115" s="19">
        <f t="shared" si="52"/>
      </c>
      <c r="S115" s="19"/>
      <c r="T115" s="14"/>
      <c r="W115" s="120"/>
      <c r="X115" s="120"/>
      <c r="Y115" s="144"/>
      <c r="Z115" s="120"/>
      <c r="AA115" s="120"/>
      <c r="AB115" s="120"/>
      <c r="AC115" s="144"/>
    </row>
    <row r="116" spans="1:29" ht="15">
      <c r="A116" s="20"/>
      <c r="B116" s="93" t="s">
        <v>22</v>
      </c>
      <c r="C116" s="21">
        <f t="shared" si="48"/>
      </c>
      <c r="D116" s="21">
        <f t="shared" si="49"/>
      </c>
      <c r="E116" s="21">
        <f t="shared" si="50"/>
      </c>
      <c r="F116" s="152" t="s">
        <v>147</v>
      </c>
      <c r="G116" s="134">
        <f>Overallresults!$E$18</f>
        <v>2</v>
      </c>
      <c r="H116" s="14"/>
      <c r="I116" s="14"/>
      <c r="J116" s="22"/>
      <c r="K116" s="19">
        <f t="shared" si="51"/>
      </c>
      <c r="L116" s="19">
        <f t="shared" si="51"/>
      </c>
      <c r="M116" s="19">
        <f t="shared" si="51"/>
      </c>
      <c r="N116" s="19">
        <f t="shared" si="51"/>
      </c>
      <c r="O116" s="19">
        <f t="shared" si="51"/>
      </c>
      <c r="P116" s="19">
        <f t="shared" si="51"/>
      </c>
      <c r="Q116" s="19">
        <f t="shared" si="51"/>
      </c>
      <c r="R116" s="19">
        <f t="shared" si="52"/>
      </c>
      <c r="S116" s="19"/>
      <c r="T116" s="14"/>
      <c r="W116" s="120"/>
      <c r="X116" s="120"/>
      <c r="Y116" s="144"/>
      <c r="Z116" s="120"/>
      <c r="AA116" s="120"/>
      <c r="AB116" s="120"/>
      <c r="AC116" s="144"/>
    </row>
    <row r="117" spans="1:29" ht="15">
      <c r="A117" s="20"/>
      <c r="B117" s="93" t="s">
        <v>23</v>
      </c>
      <c r="C117" s="21">
        <f t="shared" si="48"/>
      </c>
      <c r="D117" s="21">
        <f t="shared" si="49"/>
      </c>
      <c r="E117" s="21">
        <f t="shared" si="50"/>
      </c>
      <c r="F117" s="152" t="s">
        <v>147</v>
      </c>
      <c r="G117" s="134">
        <f>Overallresults!$E$19</f>
        <v>1</v>
      </c>
      <c r="H117" s="14"/>
      <c r="I117" s="14"/>
      <c r="J117" s="22"/>
      <c r="K117" s="19">
        <f t="shared" si="51"/>
      </c>
      <c r="L117" s="19">
        <f t="shared" si="51"/>
      </c>
      <c r="M117" s="19">
        <f t="shared" si="51"/>
      </c>
      <c r="N117" s="19">
        <f t="shared" si="51"/>
      </c>
      <c r="O117" s="19">
        <f t="shared" si="51"/>
      </c>
      <c r="P117" s="19">
        <f t="shared" si="51"/>
      </c>
      <c r="Q117" s="19">
        <f t="shared" si="51"/>
      </c>
      <c r="R117" s="19">
        <f t="shared" si="52"/>
      </c>
      <c r="S117" s="19"/>
      <c r="T117" s="14"/>
      <c r="W117" s="120"/>
      <c r="X117" s="120"/>
      <c r="Y117" s="144"/>
      <c r="Z117" s="120"/>
      <c r="AA117" s="120"/>
      <c r="AB117" s="120"/>
      <c r="AC117" s="144"/>
    </row>
    <row r="118" spans="1:29" ht="15">
      <c r="A118" s="20"/>
      <c r="B118" s="93" t="s">
        <v>24</v>
      </c>
      <c r="C118" s="21">
        <f t="shared" si="48"/>
      </c>
      <c r="D118" s="21">
        <f t="shared" si="49"/>
      </c>
      <c r="E118" s="21">
        <f t="shared" si="50"/>
      </c>
      <c r="F118" s="152" t="s">
        <v>147</v>
      </c>
      <c r="G118" s="134">
        <f>Overallresults!$E$20</f>
        <v>0</v>
      </c>
      <c r="H118" s="14"/>
      <c r="I118" s="14"/>
      <c r="J118" s="22"/>
      <c r="K118" s="19">
        <f t="shared" si="51"/>
      </c>
      <c r="L118" s="19">
        <f t="shared" si="51"/>
      </c>
      <c r="M118" s="19">
        <f t="shared" si="51"/>
      </c>
      <c r="N118" s="19">
        <f t="shared" si="51"/>
      </c>
      <c r="O118" s="19">
        <f t="shared" si="51"/>
      </c>
      <c r="P118" s="19">
        <f t="shared" si="51"/>
      </c>
      <c r="Q118" s="19">
        <f t="shared" si="51"/>
      </c>
      <c r="R118" s="19">
        <f t="shared" si="52"/>
      </c>
      <c r="S118" s="19"/>
      <c r="T118" s="14"/>
      <c r="W118" s="120"/>
      <c r="X118" s="120"/>
      <c r="Y118" s="144"/>
      <c r="Z118" s="120"/>
      <c r="AA118" s="120"/>
      <c r="AB118" s="120"/>
      <c r="AC118" s="144"/>
    </row>
    <row r="119" spans="1:29" ht="15">
      <c r="A119" s="20"/>
      <c r="B119" s="93" t="s">
        <v>25</v>
      </c>
      <c r="C119" s="21">
        <f t="shared" si="48"/>
      </c>
      <c r="D119" s="21">
        <f t="shared" si="49"/>
      </c>
      <c r="E119" s="21">
        <f t="shared" si="50"/>
      </c>
      <c r="F119" s="152" t="s">
        <v>147</v>
      </c>
      <c r="G119" s="134">
        <f>Overallresults!$E$21</f>
        <v>0</v>
      </c>
      <c r="H119" s="14"/>
      <c r="I119" s="14" t="e">
        <f>IF(OR(F119="",TEXT(F119,"[s].0")-VLOOKUP($A111,AWstandards,12,FALSE)&gt;0),0,INT(VLOOKUP($A111,AWstandards,11,FALSE)*(VLOOKUP($A111,AWstandards,12,FALSE)-TEXT(F119,"[s].0"))^VLOOKUP($A111,AWstandards,13,FALSE)+0.5))</f>
        <v>#VALUE!</v>
      </c>
      <c r="J119" s="22"/>
      <c r="K119" s="19">
        <f t="shared" si="51"/>
      </c>
      <c r="L119" s="19">
        <f t="shared" si="51"/>
      </c>
      <c r="M119" s="19">
        <f t="shared" si="51"/>
      </c>
      <c r="N119" s="19">
        <f t="shared" si="51"/>
      </c>
      <c r="O119" s="19">
        <f t="shared" si="51"/>
      </c>
      <c r="P119" s="19">
        <f t="shared" si="51"/>
      </c>
      <c r="Q119" s="19">
        <f t="shared" si="51"/>
      </c>
      <c r="R119" s="19">
        <f t="shared" si="52"/>
      </c>
      <c r="S119" s="19">
        <f>SUM(Decsheets!$W$5:$W$12)-(SUM(K112:Q119))</f>
        <v>10</v>
      </c>
      <c r="T119" s="14"/>
      <c r="W119" s="120"/>
      <c r="X119" s="120"/>
      <c r="Y119" s="144"/>
      <c r="Z119" s="120"/>
      <c r="AA119" s="120"/>
      <c r="AB119" s="120"/>
      <c r="AC119" s="144"/>
    </row>
    <row r="120" spans="1:29" ht="15">
      <c r="A120" s="28" t="s">
        <v>19</v>
      </c>
      <c r="B120" s="92"/>
      <c r="C120" s="23" t="s">
        <v>257</v>
      </c>
      <c r="D120" s="23"/>
      <c r="E120" s="133" t="s">
        <v>172</v>
      </c>
      <c r="F120" s="150">
        <v>0.5</v>
      </c>
      <c r="G120" s="131"/>
      <c r="H120" s="14"/>
      <c r="I120" s="14"/>
      <c r="J120" s="14"/>
      <c r="K120" s="19"/>
      <c r="L120" s="19"/>
      <c r="M120" s="19"/>
      <c r="N120" s="19"/>
      <c r="O120" s="19"/>
      <c r="P120" s="19"/>
      <c r="Q120" s="19"/>
      <c r="R120" s="19"/>
      <c r="S120" s="19"/>
      <c r="T120" s="14" t="s">
        <v>87</v>
      </c>
      <c r="W120" s="2"/>
      <c r="X120" s="2"/>
      <c r="Y120" s="145"/>
      <c r="Z120" s="2"/>
      <c r="AA120" s="2"/>
      <c r="AB120" s="2"/>
      <c r="AC120" s="145"/>
    </row>
    <row r="121" spans="1:29" ht="15">
      <c r="A121" s="20" t="s">
        <v>214</v>
      </c>
      <c r="B121" s="93">
        <v>1</v>
      </c>
      <c r="C121" s="21" t="str">
        <f aca="true" t="shared" si="53" ref="C121:C128">IF(A121="","",VLOOKUP($A$120,IF(LEN(A121)=2,U17MB,U17MA),VLOOKUP(LEFT(A121,1),club,6,FALSE),FALSE))</f>
        <v>Stephen Simmons</v>
      </c>
      <c r="D121" s="21">
        <f aca="true" t="shared" si="54" ref="D121:D128">IF(A121="","",VLOOKUP($A$120,IF(LEN(A121)=2,U17MB,U17MA),VLOOKUP(LEFT(A121,1),club,7,FALSE),FALSE))</f>
        <v>0</v>
      </c>
      <c r="E121" s="21" t="str">
        <f aca="true" t="shared" si="55" ref="E121:E128">IF(A121="","",VLOOKUP(LEFT(A121,1),club,2,FALSE))</f>
        <v>Bedfordshire</v>
      </c>
      <c r="F121" s="128">
        <v>13.9</v>
      </c>
      <c r="G121" s="134">
        <f>Overallresults!$D$14</f>
        <v>12</v>
      </c>
      <c r="H121" s="14"/>
      <c r="I121" s="14" t="e">
        <f>IF(OR(F121="",F121-VLOOKUP($A120,AWstandards,12,FALSE)&gt;0),0,INT(VLOOKUP($A120,AWstandards,11,FALSE)*(VLOOKUP($A120,AWstandards,12,FALSE)-F121)^VLOOKUP($A120,AWstandards,13,FALSE)+0.5))</f>
        <v>#NAME?</v>
      </c>
      <c r="J121" s="22"/>
      <c r="K121" s="19">
        <f aca="true" t="shared" si="56" ref="K121:Q128">IF($A121="","",IF(LEFT($A121,1)=K$12,$G121,""))</f>
        <v>12</v>
      </c>
      <c r="L121" s="19">
        <f t="shared" si="56"/>
      </c>
      <c r="M121" s="19">
        <f t="shared" si="56"/>
      </c>
      <c r="N121" s="19">
        <f t="shared" si="56"/>
      </c>
      <c r="O121" s="19">
        <f t="shared" si="56"/>
      </c>
      <c r="P121" s="19">
        <f t="shared" si="56"/>
      </c>
      <c r="Q121" s="19">
        <f t="shared" si="56"/>
      </c>
      <c r="R121" s="19">
        <f aca="true" t="shared" si="57" ref="R121:R128">IF($A121="","",IF(LEFT($A121,1)=R$11,$G121,""))</f>
      </c>
      <c r="S121" s="19"/>
      <c r="T121" s="14"/>
      <c r="W121" s="127"/>
      <c r="X121" s="121"/>
      <c r="Y121" s="146"/>
      <c r="AA121" s="127"/>
      <c r="AB121" s="127"/>
      <c r="AC121" s="146"/>
    </row>
    <row r="122" spans="1:29" ht="15">
      <c r="A122" s="20" t="s">
        <v>270</v>
      </c>
      <c r="B122" s="93">
        <v>2</v>
      </c>
      <c r="C122" s="21" t="str">
        <f t="shared" si="53"/>
        <v>Ralph Williams</v>
      </c>
      <c r="D122" s="21">
        <f t="shared" si="54"/>
        <v>0</v>
      </c>
      <c r="E122" s="21" t="str">
        <f t="shared" si="55"/>
        <v>Hertfordshire</v>
      </c>
      <c r="F122" s="128">
        <v>13.9</v>
      </c>
      <c r="G122" s="134">
        <f>Overallresults!$D$15</f>
        <v>10</v>
      </c>
      <c r="H122" s="14"/>
      <c r="I122" s="14" t="e">
        <f>IF(OR(F122="",F122-VLOOKUP($A120,AWstandards,12,FALSE)&gt;0),0,INT(VLOOKUP($A120,AWstandards,11,FALSE)*(VLOOKUP($A120,AWstandards,12,FALSE)-F122)^VLOOKUP($A120,AWstandards,13,FALSE)+0.5))</f>
        <v>#NAME?</v>
      </c>
      <c r="J122" s="22"/>
      <c r="K122" s="19">
        <f t="shared" si="56"/>
      </c>
      <c r="L122" s="19">
        <f t="shared" si="56"/>
      </c>
      <c r="M122" s="19">
        <f t="shared" si="56"/>
        <v>10</v>
      </c>
      <c r="N122" s="19">
        <f t="shared" si="56"/>
      </c>
      <c r="O122" s="19">
        <f t="shared" si="56"/>
      </c>
      <c r="P122" s="19">
        <f t="shared" si="56"/>
      </c>
      <c r="Q122" s="19">
        <f t="shared" si="56"/>
      </c>
      <c r="R122" s="19">
        <f t="shared" si="57"/>
      </c>
      <c r="S122" s="19"/>
      <c r="T122" s="14"/>
      <c r="W122" s="120"/>
      <c r="X122" s="120"/>
      <c r="Y122" s="144"/>
      <c r="AA122" s="120"/>
      <c r="AB122" s="120"/>
      <c r="AC122" s="144"/>
    </row>
    <row r="123" spans="1:29" ht="15">
      <c r="A123" s="20" t="s">
        <v>267</v>
      </c>
      <c r="B123" s="93">
        <v>3</v>
      </c>
      <c r="C123" s="21" t="str">
        <f t="shared" si="53"/>
        <v>Teddy Ntuli</v>
      </c>
      <c r="D123" s="21">
        <f t="shared" si="54"/>
        <v>0</v>
      </c>
      <c r="E123" s="21" t="str">
        <f t="shared" si="55"/>
        <v>Suffolk</v>
      </c>
      <c r="F123" s="128">
        <v>14</v>
      </c>
      <c r="G123" s="134">
        <f>Overallresults!$D$16</f>
        <v>8</v>
      </c>
      <c r="H123" s="14"/>
      <c r="I123" s="14" t="e">
        <f>IF(OR(F123="",F123-VLOOKUP($A120,AWstandards,12,FALSE)&gt;0),0,INT(VLOOKUP($A120,AWstandards,11,FALSE)*(VLOOKUP($A120,AWstandards,12,FALSE)-F123)^VLOOKUP($A120,AWstandards,13,FALSE)+0.5))</f>
        <v>#NAME?</v>
      </c>
      <c r="J123" s="22"/>
      <c r="K123" s="19">
        <f t="shared" si="56"/>
      </c>
      <c r="L123" s="19">
        <f t="shared" si="56"/>
      </c>
      <c r="M123" s="19">
        <f t="shared" si="56"/>
      </c>
      <c r="N123" s="19">
        <f t="shared" si="56"/>
      </c>
      <c r="O123" s="19">
        <f t="shared" si="56"/>
      </c>
      <c r="P123" s="19">
        <f t="shared" si="56"/>
        <v>8</v>
      </c>
      <c r="Q123" s="19">
        <f t="shared" si="56"/>
      </c>
      <c r="R123" s="19">
        <f t="shared" si="57"/>
      </c>
      <c r="S123" s="19"/>
      <c r="T123" s="14"/>
      <c r="W123" s="120"/>
      <c r="X123" s="120"/>
      <c r="Y123" s="144"/>
      <c r="AA123" s="120"/>
      <c r="AB123" s="120"/>
      <c r="AC123" s="144"/>
    </row>
    <row r="124" spans="1:29" ht="15">
      <c r="A124" s="20" t="s">
        <v>157</v>
      </c>
      <c r="B124" s="93" t="s">
        <v>21</v>
      </c>
      <c r="C124" s="21" t="str">
        <f t="shared" si="53"/>
        <v>Ben Marshal</v>
      </c>
      <c r="D124" s="21">
        <f t="shared" si="54"/>
        <v>0</v>
      </c>
      <c r="E124" s="21" t="str">
        <f t="shared" si="55"/>
        <v>Cambridgeshire</v>
      </c>
      <c r="F124" s="128">
        <v>15.6</v>
      </c>
      <c r="G124" s="134">
        <f>Overallresults!$D$17</f>
        <v>6</v>
      </c>
      <c r="H124" s="14"/>
      <c r="I124" s="14"/>
      <c r="J124" s="22"/>
      <c r="K124" s="19">
        <f t="shared" si="56"/>
      </c>
      <c r="L124" s="19">
        <f t="shared" si="56"/>
        <v>6</v>
      </c>
      <c r="M124" s="19">
        <f t="shared" si="56"/>
      </c>
      <c r="N124" s="19">
        <f t="shared" si="56"/>
      </c>
      <c r="O124" s="19">
        <f t="shared" si="56"/>
      </c>
      <c r="P124" s="19">
        <f t="shared" si="56"/>
      </c>
      <c r="Q124" s="19">
        <f t="shared" si="56"/>
      </c>
      <c r="R124" s="19">
        <f t="shared" si="57"/>
      </c>
      <c r="S124" s="19"/>
      <c r="T124" s="14"/>
      <c r="W124" s="120"/>
      <c r="X124" s="120"/>
      <c r="Y124" s="144"/>
      <c r="AA124" s="120"/>
      <c r="AB124" s="120"/>
      <c r="AC124" s="144"/>
    </row>
    <row r="125" spans="1:29" ht="15">
      <c r="A125" s="20"/>
      <c r="B125" s="93" t="s">
        <v>22</v>
      </c>
      <c r="C125" s="21">
        <f t="shared" si="53"/>
      </c>
      <c r="D125" s="21">
        <f t="shared" si="54"/>
      </c>
      <c r="E125" s="21">
        <f t="shared" si="55"/>
      </c>
      <c r="F125" s="128" t="s">
        <v>147</v>
      </c>
      <c r="G125" s="134">
        <f>Overallresults!$D$18</f>
        <v>5</v>
      </c>
      <c r="H125" s="14"/>
      <c r="I125" s="14"/>
      <c r="J125" s="22"/>
      <c r="K125" s="19">
        <f t="shared" si="56"/>
      </c>
      <c r="L125" s="19">
        <f t="shared" si="56"/>
      </c>
      <c r="M125" s="19">
        <f t="shared" si="56"/>
      </c>
      <c r="N125" s="19">
        <f t="shared" si="56"/>
      </c>
      <c r="O125" s="19">
        <f t="shared" si="56"/>
      </c>
      <c r="P125" s="19">
        <f t="shared" si="56"/>
      </c>
      <c r="Q125" s="19">
        <f t="shared" si="56"/>
      </c>
      <c r="R125" s="19">
        <f t="shared" si="57"/>
      </c>
      <c r="S125" s="19"/>
      <c r="T125" s="14"/>
      <c r="W125" s="120"/>
      <c r="X125" s="120"/>
      <c r="Y125" s="144"/>
      <c r="AA125" s="120"/>
      <c r="AB125" s="120"/>
      <c r="AC125" s="144"/>
    </row>
    <row r="126" spans="1:29" ht="15">
      <c r="A126" s="20"/>
      <c r="B126" s="93" t="s">
        <v>23</v>
      </c>
      <c r="C126" s="21">
        <f t="shared" si="53"/>
      </c>
      <c r="D126" s="21">
        <f t="shared" si="54"/>
      </c>
      <c r="E126" s="21">
        <f t="shared" si="55"/>
      </c>
      <c r="F126" s="128" t="s">
        <v>147</v>
      </c>
      <c r="G126" s="134">
        <f>Overallresults!$D$19</f>
        <v>4</v>
      </c>
      <c r="H126" s="14"/>
      <c r="I126" s="14"/>
      <c r="J126" s="22"/>
      <c r="K126" s="19">
        <f t="shared" si="56"/>
      </c>
      <c r="L126" s="19">
        <f t="shared" si="56"/>
      </c>
      <c r="M126" s="19">
        <f t="shared" si="56"/>
      </c>
      <c r="N126" s="19">
        <f t="shared" si="56"/>
      </c>
      <c r="O126" s="19">
        <f t="shared" si="56"/>
      </c>
      <c r="P126" s="19">
        <f t="shared" si="56"/>
      </c>
      <c r="Q126" s="19">
        <f t="shared" si="56"/>
      </c>
      <c r="R126" s="19">
        <f t="shared" si="57"/>
      </c>
      <c r="S126" s="19"/>
      <c r="T126" s="14"/>
      <c r="W126" s="120"/>
      <c r="X126" s="120"/>
      <c r="Y126" s="144"/>
      <c r="AA126" s="120"/>
      <c r="AB126" s="120"/>
      <c r="AC126" s="144"/>
    </row>
    <row r="127" spans="1:29" ht="15">
      <c r="A127" s="20"/>
      <c r="B127" s="93" t="s">
        <v>24</v>
      </c>
      <c r="C127" s="21">
        <f t="shared" si="53"/>
      </c>
      <c r="D127" s="21">
        <f t="shared" si="54"/>
      </c>
      <c r="E127" s="21">
        <f t="shared" si="55"/>
      </c>
      <c r="F127" s="128" t="s">
        <v>147</v>
      </c>
      <c r="G127" s="134">
        <f>Overallresults!$D$20</f>
        <v>0</v>
      </c>
      <c r="H127" s="14"/>
      <c r="I127" s="14"/>
      <c r="J127" s="22"/>
      <c r="K127" s="19">
        <f t="shared" si="56"/>
      </c>
      <c r="L127" s="19">
        <f t="shared" si="56"/>
      </c>
      <c r="M127" s="19">
        <f t="shared" si="56"/>
      </c>
      <c r="N127" s="19">
        <f t="shared" si="56"/>
      </c>
      <c r="O127" s="19">
        <f t="shared" si="56"/>
      </c>
      <c r="P127" s="19">
        <f t="shared" si="56"/>
      </c>
      <c r="Q127" s="19">
        <f t="shared" si="56"/>
      </c>
      <c r="R127" s="19">
        <f t="shared" si="57"/>
      </c>
      <c r="S127" s="19"/>
      <c r="T127" s="14"/>
      <c r="W127" s="120"/>
      <c r="X127" s="120"/>
      <c r="Y127" s="144"/>
      <c r="AA127" s="120"/>
      <c r="AB127" s="120"/>
      <c r="AC127" s="144"/>
    </row>
    <row r="128" spans="1:29" ht="15">
      <c r="A128" s="20"/>
      <c r="B128" s="93" t="s">
        <v>25</v>
      </c>
      <c r="C128" s="21">
        <f t="shared" si="53"/>
      </c>
      <c r="D128" s="21">
        <f t="shared" si="54"/>
      </c>
      <c r="E128" s="21">
        <f t="shared" si="55"/>
      </c>
      <c r="F128" s="128" t="s">
        <v>147</v>
      </c>
      <c r="G128" s="134">
        <f>Overallresults!$D$21</f>
        <v>0</v>
      </c>
      <c r="H128" s="14"/>
      <c r="I128" s="14" t="e">
        <f>IF(OR(F128="",F128-VLOOKUP($A120,AWstandards,12,FALSE)&gt;0),0,INT(VLOOKUP($A120,AWstandards,11,FALSE)*(VLOOKUP($A120,AWstandards,12,FALSE)-F128)^VLOOKUP($A120,AWstandards,13,FALSE)+0.5))</f>
        <v>#VALUE!</v>
      </c>
      <c r="J128" s="22"/>
      <c r="K128" s="19">
        <f t="shared" si="56"/>
      </c>
      <c r="L128" s="19">
        <f t="shared" si="56"/>
      </c>
      <c r="M128" s="19">
        <f t="shared" si="56"/>
      </c>
      <c r="N128" s="19">
        <f t="shared" si="56"/>
      </c>
      <c r="O128" s="19">
        <f t="shared" si="56"/>
      </c>
      <c r="P128" s="19">
        <f t="shared" si="56"/>
      </c>
      <c r="Q128" s="19">
        <f t="shared" si="56"/>
      </c>
      <c r="R128" s="19">
        <f t="shared" si="57"/>
      </c>
      <c r="S128" s="19">
        <f>SUM(Decsheets!$V$5:$V$12)-(SUM(K121:Q128))</f>
        <v>9</v>
      </c>
      <c r="T128" s="14"/>
      <c r="W128" s="120"/>
      <c r="X128" s="120"/>
      <c r="Y128" s="144"/>
      <c r="AA128" s="120"/>
      <c r="AB128" s="120"/>
      <c r="AC128" s="144"/>
    </row>
    <row r="129" spans="1:29" ht="15">
      <c r="A129" s="28" t="s">
        <v>19</v>
      </c>
      <c r="B129" s="92"/>
      <c r="C129" s="23" t="s">
        <v>258</v>
      </c>
      <c r="D129" s="23"/>
      <c r="E129" s="133" t="s">
        <v>172</v>
      </c>
      <c r="F129" s="150">
        <v>0.5</v>
      </c>
      <c r="G129" s="131"/>
      <c r="H129" s="14"/>
      <c r="I129" s="14"/>
      <c r="J129" s="14"/>
      <c r="K129" s="19"/>
      <c r="L129" s="19"/>
      <c r="M129" s="19"/>
      <c r="N129" s="19"/>
      <c r="O129" s="19"/>
      <c r="P129" s="19"/>
      <c r="Q129" s="19"/>
      <c r="R129" s="19"/>
      <c r="S129" s="19"/>
      <c r="T129" s="14" t="s">
        <v>88</v>
      </c>
      <c r="W129" s="120"/>
      <c r="X129" s="120"/>
      <c r="Y129" s="144"/>
      <c r="AA129" s="120"/>
      <c r="AB129" s="120"/>
      <c r="AC129" s="144"/>
    </row>
    <row r="130" spans="1:29" ht="15">
      <c r="A130" s="20" t="s">
        <v>660</v>
      </c>
      <c r="B130" s="93">
        <v>1</v>
      </c>
      <c r="C130" s="21" t="str">
        <f aca="true" t="shared" si="58" ref="C130:C137">IF(A130="","",VLOOKUP($A$129,IF(LEN(A130)=2,U17MB,U17MA),VLOOKUP(LEFT(A130,1),club,6,FALSE),FALSE))</f>
        <v>Nile Odejimi-Riley</v>
      </c>
      <c r="D130" s="21">
        <f aca="true" t="shared" si="59" ref="D130:D137">IF(A130="","",VLOOKUP($A$129,IF(LEN(A130)=2,U17MB,U17MA),VLOOKUP(LEFT(A130,1),club,7,FALSE),FALSE))</f>
        <v>0</v>
      </c>
      <c r="E130" s="21" t="str">
        <f aca="true" t="shared" si="60" ref="E130:E137">IF(A130="","",VLOOKUP(LEFT(A130,1),club,2,FALSE))</f>
        <v>Hertfordshire</v>
      </c>
      <c r="F130" s="128">
        <v>15</v>
      </c>
      <c r="G130" s="134">
        <f>Overallresults!$E$14</f>
        <v>8</v>
      </c>
      <c r="H130" s="14"/>
      <c r="I130" s="14" t="e">
        <f>IF(OR(F130="",F130-VLOOKUP($A129,AWstandards,12,FALSE)&gt;0),0,INT(VLOOKUP($A129,AWstandards,11,FALSE)*(VLOOKUP($A129,AWstandards,12,FALSE)-F130)^VLOOKUP($A129,AWstandards,13,FALSE)+0.5))</f>
        <v>#NAME?</v>
      </c>
      <c r="J130" s="22"/>
      <c r="K130" s="19">
        <f aca="true" t="shared" si="61" ref="K130:Q137">IF($A130="","",IF(LEFT($A130,1)=K$12,$G130,""))</f>
      </c>
      <c r="L130" s="19">
        <f t="shared" si="61"/>
      </c>
      <c r="M130" s="19">
        <f t="shared" si="61"/>
        <v>8</v>
      </c>
      <c r="N130" s="19">
        <f t="shared" si="61"/>
      </c>
      <c r="O130" s="19">
        <f t="shared" si="61"/>
      </c>
      <c r="P130" s="19">
        <f t="shared" si="61"/>
      </c>
      <c r="Q130" s="19">
        <f t="shared" si="61"/>
      </c>
      <c r="R130" s="19">
        <f aca="true" t="shared" si="62" ref="R130:R137">IF($A130="","",IF(LEFT($A130,1)=R$11,$G130,""))</f>
      </c>
      <c r="S130" s="19"/>
      <c r="T130" s="14"/>
      <c r="Y130" s="157"/>
      <c r="AC130" s="157"/>
    </row>
    <row r="131" spans="1:29" ht="15">
      <c r="A131" s="20"/>
      <c r="B131" s="93">
        <v>2</v>
      </c>
      <c r="C131" s="21">
        <f t="shared" si="58"/>
      </c>
      <c r="D131" s="21">
        <f t="shared" si="59"/>
      </c>
      <c r="E131" s="21">
        <f t="shared" si="60"/>
      </c>
      <c r="F131" s="128" t="s">
        <v>147</v>
      </c>
      <c r="G131" s="134">
        <f>Overallresults!$E$15</f>
        <v>6</v>
      </c>
      <c r="H131" s="14"/>
      <c r="I131" s="14" t="e">
        <f>IF(OR(F131="",F131-VLOOKUP($A129,AWstandards,12,FALSE)&gt;0),0,INT(VLOOKUP($A129,AWstandards,11,FALSE)*(VLOOKUP($A129,AWstandards,12,FALSE)-F131)^VLOOKUP($A129,AWstandards,13,FALSE)+0.5))</f>
        <v>#VALUE!</v>
      </c>
      <c r="J131" s="22"/>
      <c r="K131" s="19">
        <f t="shared" si="61"/>
      </c>
      <c r="L131" s="19">
        <f t="shared" si="61"/>
      </c>
      <c r="M131" s="19">
        <f t="shared" si="61"/>
      </c>
      <c r="N131" s="19">
        <f t="shared" si="61"/>
      </c>
      <c r="O131" s="19">
        <f t="shared" si="61"/>
      </c>
      <c r="P131" s="19">
        <f t="shared" si="61"/>
      </c>
      <c r="Q131" s="19">
        <f t="shared" si="61"/>
      </c>
      <c r="R131" s="19">
        <f t="shared" si="62"/>
      </c>
      <c r="S131" s="19"/>
      <c r="T131" s="14"/>
      <c r="W131" s="127"/>
      <c r="X131" s="127"/>
      <c r="Y131" s="146"/>
      <c r="AC131" s="157"/>
    </row>
    <row r="132" spans="1:29" ht="15">
      <c r="A132" s="20"/>
      <c r="B132" s="93">
        <v>3</v>
      </c>
      <c r="C132" s="21">
        <f t="shared" si="58"/>
      </c>
      <c r="D132" s="21">
        <f t="shared" si="59"/>
      </c>
      <c r="E132" s="21">
        <f t="shared" si="60"/>
      </c>
      <c r="F132" s="128" t="s">
        <v>147</v>
      </c>
      <c r="G132" s="134">
        <f>Overallresults!$E$16</f>
        <v>4</v>
      </c>
      <c r="H132" s="14"/>
      <c r="I132" s="14" t="e">
        <f>IF(OR(F132="",F132-VLOOKUP($A129,AWstandards,12,FALSE)&gt;0),0,INT(VLOOKUP($A129,AWstandards,11,FALSE)*(VLOOKUP($A129,AWstandards,12,FALSE)-F132)^VLOOKUP($A129,AWstandards,13,FALSE)+0.5))</f>
        <v>#VALUE!</v>
      </c>
      <c r="J132" s="22"/>
      <c r="K132" s="19">
        <f t="shared" si="61"/>
      </c>
      <c r="L132" s="19">
        <f t="shared" si="61"/>
      </c>
      <c r="M132" s="19">
        <f t="shared" si="61"/>
      </c>
      <c r="N132" s="19">
        <f t="shared" si="61"/>
      </c>
      <c r="O132" s="19">
        <f t="shared" si="61"/>
      </c>
      <c r="P132" s="19">
        <f t="shared" si="61"/>
      </c>
      <c r="Q132" s="19">
        <f t="shared" si="61"/>
      </c>
      <c r="R132" s="19">
        <f t="shared" si="62"/>
      </c>
      <c r="S132" s="19"/>
      <c r="T132" s="14"/>
      <c r="W132" s="120"/>
      <c r="X132" s="120"/>
      <c r="Y132" s="144"/>
      <c r="AA132" s="120"/>
      <c r="AB132" s="120"/>
      <c r="AC132" s="144"/>
    </row>
    <row r="133" spans="1:29" ht="15">
      <c r="A133" s="20"/>
      <c r="B133" s="93" t="s">
        <v>21</v>
      </c>
      <c r="C133" s="21">
        <f t="shared" si="58"/>
      </c>
      <c r="D133" s="21">
        <f t="shared" si="59"/>
      </c>
      <c r="E133" s="21">
        <f t="shared" si="60"/>
      </c>
      <c r="F133" s="128" t="s">
        <v>147</v>
      </c>
      <c r="G133" s="134">
        <f>Overallresults!$E$17</f>
        <v>3</v>
      </c>
      <c r="H133" s="14"/>
      <c r="I133" s="14"/>
      <c r="J133" s="22"/>
      <c r="K133" s="19">
        <f t="shared" si="61"/>
      </c>
      <c r="L133" s="19">
        <f t="shared" si="61"/>
      </c>
      <c r="M133" s="19">
        <f t="shared" si="61"/>
      </c>
      <c r="N133" s="19">
        <f t="shared" si="61"/>
      </c>
      <c r="O133" s="19">
        <f t="shared" si="61"/>
      </c>
      <c r="P133" s="19">
        <f t="shared" si="61"/>
      </c>
      <c r="Q133" s="19">
        <f t="shared" si="61"/>
      </c>
      <c r="R133" s="19">
        <f t="shared" si="62"/>
      </c>
      <c r="S133" s="19"/>
      <c r="T133" s="14"/>
      <c r="W133" s="120"/>
      <c r="X133" s="120"/>
      <c r="Y133" s="144"/>
      <c r="AA133" s="120"/>
      <c r="AB133" s="120"/>
      <c r="AC133" s="144"/>
    </row>
    <row r="134" spans="1:29" ht="15">
      <c r="A134" s="20"/>
      <c r="B134" s="93" t="s">
        <v>22</v>
      </c>
      <c r="C134" s="21">
        <f t="shared" si="58"/>
      </c>
      <c r="D134" s="21">
        <f t="shared" si="59"/>
      </c>
      <c r="E134" s="21">
        <f t="shared" si="60"/>
      </c>
      <c r="F134" s="128" t="s">
        <v>147</v>
      </c>
      <c r="G134" s="134">
        <f>Overallresults!$E$18</f>
        <v>2</v>
      </c>
      <c r="H134" s="14"/>
      <c r="I134" s="14"/>
      <c r="J134" s="22"/>
      <c r="K134" s="19">
        <f t="shared" si="61"/>
      </c>
      <c r="L134" s="19">
        <f t="shared" si="61"/>
      </c>
      <c r="M134" s="19">
        <f t="shared" si="61"/>
      </c>
      <c r="N134" s="19">
        <f t="shared" si="61"/>
      </c>
      <c r="O134" s="19">
        <f t="shared" si="61"/>
      </c>
      <c r="P134" s="19">
        <f t="shared" si="61"/>
      </c>
      <c r="Q134" s="19">
        <f t="shared" si="61"/>
      </c>
      <c r="R134" s="19">
        <f t="shared" si="62"/>
      </c>
      <c r="S134" s="19"/>
      <c r="T134" s="14"/>
      <c r="W134" s="120"/>
      <c r="X134" s="120"/>
      <c r="Y134" s="144"/>
      <c r="AA134" s="120"/>
      <c r="AB134" s="120"/>
      <c r="AC134" s="144"/>
    </row>
    <row r="135" spans="1:29" ht="15">
      <c r="A135" s="20"/>
      <c r="B135" s="93" t="s">
        <v>23</v>
      </c>
      <c r="C135" s="21">
        <f t="shared" si="58"/>
      </c>
      <c r="D135" s="21">
        <f t="shared" si="59"/>
      </c>
      <c r="E135" s="21">
        <f t="shared" si="60"/>
      </c>
      <c r="F135" s="128" t="s">
        <v>147</v>
      </c>
      <c r="G135" s="134">
        <f>Overallresults!$E$19</f>
        <v>1</v>
      </c>
      <c r="H135" s="14"/>
      <c r="I135" s="14"/>
      <c r="J135" s="22"/>
      <c r="K135" s="19">
        <f t="shared" si="61"/>
      </c>
      <c r="L135" s="19">
        <f t="shared" si="61"/>
      </c>
      <c r="M135" s="19">
        <f t="shared" si="61"/>
      </c>
      <c r="N135" s="19">
        <f t="shared" si="61"/>
      </c>
      <c r="O135" s="19">
        <f t="shared" si="61"/>
      </c>
      <c r="P135" s="19">
        <f t="shared" si="61"/>
      </c>
      <c r="Q135" s="19">
        <f t="shared" si="61"/>
      </c>
      <c r="R135" s="19">
        <f t="shared" si="62"/>
      </c>
      <c r="S135" s="19"/>
      <c r="T135" s="14"/>
      <c r="W135" s="120"/>
      <c r="X135" s="120"/>
      <c r="Y135" s="144"/>
      <c r="AA135" s="120"/>
      <c r="AB135" s="120"/>
      <c r="AC135" s="144"/>
    </row>
    <row r="136" spans="1:20" ht="15">
      <c r="A136" s="20"/>
      <c r="B136" s="93" t="s">
        <v>24</v>
      </c>
      <c r="C136" s="21">
        <f t="shared" si="58"/>
      </c>
      <c r="D136" s="21">
        <f t="shared" si="59"/>
      </c>
      <c r="E136" s="21">
        <f t="shared" si="60"/>
      </c>
      <c r="F136" s="128" t="s">
        <v>147</v>
      </c>
      <c r="G136" s="134">
        <f>Overallresults!$E$20</f>
        <v>0</v>
      </c>
      <c r="H136" s="14"/>
      <c r="I136" s="14"/>
      <c r="J136" s="22"/>
      <c r="K136" s="19">
        <f t="shared" si="61"/>
      </c>
      <c r="L136" s="19">
        <f t="shared" si="61"/>
      </c>
      <c r="M136" s="19">
        <f t="shared" si="61"/>
      </c>
      <c r="N136" s="19">
        <f t="shared" si="61"/>
      </c>
      <c r="O136" s="19">
        <f t="shared" si="61"/>
      </c>
      <c r="P136" s="19">
        <f t="shared" si="61"/>
      </c>
      <c r="Q136" s="19">
        <f t="shared" si="61"/>
      </c>
      <c r="R136" s="19">
        <f t="shared" si="62"/>
      </c>
      <c r="S136" s="19"/>
      <c r="T136" s="14"/>
    </row>
    <row r="137" spans="1:20" ht="15">
      <c r="A137" s="20"/>
      <c r="B137" s="93" t="s">
        <v>25</v>
      </c>
      <c r="C137" s="21">
        <f t="shared" si="58"/>
      </c>
      <c r="D137" s="21">
        <f t="shared" si="59"/>
      </c>
      <c r="E137" s="21">
        <f t="shared" si="60"/>
      </c>
      <c r="F137" s="128" t="s">
        <v>147</v>
      </c>
      <c r="G137" s="134">
        <f>Overallresults!$E$21</f>
        <v>0</v>
      </c>
      <c r="H137" s="14"/>
      <c r="I137" s="14" t="e">
        <f>IF(OR(F137="",F137-VLOOKUP($A129,AWstandards,12,FALSE)&gt;0),0,INT(VLOOKUP($A129,AWstandards,11,FALSE)*(VLOOKUP($A129,AWstandards,12,FALSE)-F137)^VLOOKUP($A129,AWstandards,13,FALSE)+0.5))</f>
        <v>#VALUE!</v>
      </c>
      <c r="J137" s="22"/>
      <c r="K137" s="19">
        <f t="shared" si="61"/>
      </c>
      <c r="L137" s="19">
        <f t="shared" si="61"/>
      </c>
      <c r="M137" s="19">
        <f t="shared" si="61"/>
      </c>
      <c r="N137" s="19">
        <f t="shared" si="61"/>
      </c>
      <c r="O137" s="19">
        <f t="shared" si="61"/>
      </c>
      <c r="P137" s="19">
        <f t="shared" si="61"/>
      </c>
      <c r="Q137" s="19">
        <f t="shared" si="61"/>
      </c>
      <c r="R137" s="19">
        <f t="shared" si="62"/>
      </c>
      <c r="S137" s="19">
        <f>SUM(Decsheets!$W$5:$W$12)-(SUM(K130:Q137))</f>
        <v>16</v>
      </c>
      <c r="T137" s="14"/>
    </row>
    <row r="138" spans="1:20" ht="15">
      <c r="A138" s="28" t="s">
        <v>196</v>
      </c>
      <c r="B138" s="92"/>
      <c r="C138" s="23" t="s">
        <v>237</v>
      </c>
      <c r="D138" s="23"/>
      <c r="E138" s="133"/>
      <c r="F138" s="187"/>
      <c r="G138" s="131"/>
      <c r="H138" s="14"/>
      <c r="I138" s="14"/>
      <c r="J138" s="14"/>
      <c r="K138" s="19"/>
      <c r="L138" s="19"/>
      <c r="M138" s="19"/>
      <c r="N138" s="19"/>
      <c r="O138" s="19"/>
      <c r="P138" s="19"/>
      <c r="Q138" s="19"/>
      <c r="R138" s="19"/>
      <c r="S138" s="19"/>
      <c r="T138" s="14" t="s">
        <v>200</v>
      </c>
    </row>
    <row r="139" spans="1:20" ht="15">
      <c r="A139" s="20" t="s">
        <v>270</v>
      </c>
      <c r="B139" s="93">
        <v>1</v>
      </c>
      <c r="C139" s="21" t="str">
        <f aca="true" t="shared" si="63" ref="C139:C146">IF(A139="","",VLOOKUP($A$138,IF(LEN(A139)=2,U17MB,U17MA),VLOOKUP(LEFT(A139,1),club,6,FALSE),FALSE))</f>
        <v>Freddie Reilly</v>
      </c>
      <c r="D139" s="21">
        <f aca="true" t="shared" si="64" ref="D139:D146">IF(A139="","",VLOOKUP($A$138,IF(LEN(A139)=2,U17MB,U17MA),VLOOKUP(LEFT(A139,1),club,7,FALSE),FALSE))</f>
        <v>0</v>
      </c>
      <c r="E139" s="21" t="str">
        <f aca="true" t="shared" si="65" ref="E139:E146">IF(A139="","",VLOOKUP(LEFT(A139,1),club,2,FALSE))</f>
        <v>Hertfordshire</v>
      </c>
      <c r="F139" s="128">
        <v>59.7</v>
      </c>
      <c r="G139" s="134">
        <f>Overallresults!$D$14</f>
        <v>12</v>
      </c>
      <c r="H139" s="14"/>
      <c r="I139" s="14" t="e">
        <f>IF(OR(F139="",F139-VLOOKUP($A138,AWstandards,12,FALSE)&gt;0),0,INT(VLOOKUP($A138,AWstandards,11,FALSE)*(VLOOKUP($A138,AWstandards,12,FALSE)-F139)^VLOOKUP($A138,AWstandards,13,FALSE)+0.5))</f>
        <v>#NAME?</v>
      </c>
      <c r="J139" s="22"/>
      <c r="K139" s="19">
        <f aca="true" t="shared" si="66" ref="K139:Q146">IF($A139="","",IF(LEFT($A139,1)=K$12,$G139,""))</f>
      </c>
      <c r="L139" s="19">
        <f t="shared" si="66"/>
      </c>
      <c r="M139" s="19">
        <f t="shared" si="66"/>
        <v>12</v>
      </c>
      <c r="N139" s="19">
        <f t="shared" si="66"/>
      </c>
      <c r="O139" s="19">
        <f t="shared" si="66"/>
      </c>
      <c r="P139" s="19">
        <f t="shared" si="66"/>
      </c>
      <c r="Q139" s="19">
        <f t="shared" si="66"/>
      </c>
      <c r="R139" s="19">
        <f aca="true" t="shared" si="67" ref="R139:R146">IF($A139="","",IF(LEFT($A139,1)=R$11,$G139,""))</f>
      </c>
      <c r="S139" s="19"/>
      <c r="T139" s="14"/>
    </row>
    <row r="140" spans="1:20" ht="15">
      <c r="A140" s="20" t="s">
        <v>267</v>
      </c>
      <c r="B140" s="93">
        <v>2</v>
      </c>
      <c r="C140" s="21" t="str">
        <f t="shared" si="63"/>
        <v>Teddy Ntuli</v>
      </c>
      <c r="D140" s="21">
        <f t="shared" si="64"/>
        <v>0</v>
      </c>
      <c r="E140" s="21" t="str">
        <f t="shared" si="65"/>
        <v>Suffolk</v>
      </c>
      <c r="F140" s="128">
        <v>61.9</v>
      </c>
      <c r="G140" s="134">
        <f>Overallresults!$D$15</f>
        <v>10</v>
      </c>
      <c r="H140" s="14"/>
      <c r="I140" s="14" t="e">
        <f>IF(OR(F140="",F140-VLOOKUP($A138,AWstandards,12,FALSE)&gt;0),0,INT(VLOOKUP($A138,AWstandards,11,FALSE)*(VLOOKUP($A138,AWstandards,12,FALSE)-F140)^VLOOKUP($A138,AWstandards,13,FALSE)+0.5))</f>
        <v>#NAME?</v>
      </c>
      <c r="J140" s="22"/>
      <c r="K140" s="19">
        <f t="shared" si="66"/>
      </c>
      <c r="L140" s="19">
        <f t="shared" si="66"/>
      </c>
      <c r="M140" s="19">
        <f t="shared" si="66"/>
      </c>
      <c r="N140" s="19">
        <f t="shared" si="66"/>
      </c>
      <c r="O140" s="19">
        <f t="shared" si="66"/>
      </c>
      <c r="P140" s="19">
        <f t="shared" si="66"/>
        <v>10</v>
      </c>
      <c r="Q140" s="19">
        <f t="shared" si="66"/>
      </c>
      <c r="R140" s="19">
        <f t="shared" si="67"/>
      </c>
      <c r="S140" s="19"/>
      <c r="T140" s="14"/>
    </row>
    <row r="141" spans="1:20" ht="15">
      <c r="A141" s="20"/>
      <c r="B141" s="93">
        <v>3</v>
      </c>
      <c r="C141" s="21">
        <f t="shared" si="63"/>
      </c>
      <c r="D141" s="21">
        <f t="shared" si="64"/>
      </c>
      <c r="E141" s="21">
        <f t="shared" si="65"/>
      </c>
      <c r="F141" s="128" t="s">
        <v>147</v>
      </c>
      <c r="G141" s="134">
        <f>Overallresults!$D$16</f>
        <v>8</v>
      </c>
      <c r="H141" s="14"/>
      <c r="I141" s="14" t="e">
        <f>IF(OR(F141="",F141-VLOOKUP($A138,AWstandards,12,FALSE)&gt;0),0,INT(VLOOKUP($A138,AWstandards,11,FALSE)*(VLOOKUP($A138,AWstandards,12,FALSE)-F141)^VLOOKUP($A138,AWstandards,13,FALSE)+0.5))</f>
        <v>#VALUE!</v>
      </c>
      <c r="J141" s="22"/>
      <c r="K141" s="19">
        <f t="shared" si="66"/>
      </c>
      <c r="L141" s="19">
        <f t="shared" si="66"/>
      </c>
      <c r="M141" s="19">
        <f t="shared" si="66"/>
      </c>
      <c r="N141" s="19">
        <f t="shared" si="66"/>
      </c>
      <c r="O141" s="19">
        <f t="shared" si="66"/>
      </c>
      <c r="P141" s="19">
        <f t="shared" si="66"/>
      </c>
      <c r="Q141" s="19">
        <f t="shared" si="66"/>
      </c>
      <c r="R141" s="19">
        <f t="shared" si="67"/>
      </c>
      <c r="S141" s="19"/>
      <c r="T141" s="14"/>
    </row>
    <row r="142" spans="1:20" ht="15">
      <c r="A142" s="20"/>
      <c r="B142" s="93" t="s">
        <v>21</v>
      </c>
      <c r="C142" s="21">
        <f t="shared" si="63"/>
      </c>
      <c r="D142" s="21">
        <f t="shared" si="64"/>
      </c>
      <c r="E142" s="21">
        <f t="shared" si="65"/>
      </c>
      <c r="F142" s="128" t="s">
        <v>147</v>
      </c>
      <c r="G142" s="134">
        <f>Overallresults!$D$17</f>
        <v>6</v>
      </c>
      <c r="H142" s="14"/>
      <c r="I142" s="14"/>
      <c r="J142" s="22"/>
      <c r="K142" s="19">
        <f t="shared" si="66"/>
      </c>
      <c r="L142" s="19">
        <f t="shared" si="66"/>
      </c>
      <c r="M142" s="19">
        <f t="shared" si="66"/>
      </c>
      <c r="N142" s="19">
        <f t="shared" si="66"/>
      </c>
      <c r="O142" s="19">
        <f t="shared" si="66"/>
      </c>
      <c r="P142" s="19">
        <f t="shared" si="66"/>
      </c>
      <c r="Q142" s="19">
        <f t="shared" si="66"/>
      </c>
      <c r="R142" s="19">
        <f t="shared" si="67"/>
      </c>
      <c r="S142" s="19"/>
      <c r="T142" s="14"/>
    </row>
    <row r="143" spans="1:20" ht="15">
      <c r="A143" s="20"/>
      <c r="B143" s="93" t="s">
        <v>22</v>
      </c>
      <c r="C143" s="21">
        <f t="shared" si="63"/>
      </c>
      <c r="D143" s="21">
        <f t="shared" si="64"/>
      </c>
      <c r="E143" s="21">
        <f t="shared" si="65"/>
      </c>
      <c r="F143" s="128" t="s">
        <v>147</v>
      </c>
      <c r="G143" s="134">
        <f>Overallresults!$D$18</f>
        <v>5</v>
      </c>
      <c r="H143" s="14"/>
      <c r="I143" s="14"/>
      <c r="J143" s="22"/>
      <c r="K143" s="19">
        <f t="shared" si="66"/>
      </c>
      <c r="L143" s="19">
        <f t="shared" si="66"/>
      </c>
      <c r="M143" s="19">
        <f t="shared" si="66"/>
      </c>
      <c r="N143" s="19">
        <f t="shared" si="66"/>
      </c>
      <c r="O143" s="19">
        <f t="shared" si="66"/>
      </c>
      <c r="P143" s="19">
        <f t="shared" si="66"/>
      </c>
      <c r="Q143" s="19">
        <f t="shared" si="66"/>
      </c>
      <c r="R143" s="19">
        <f t="shared" si="67"/>
      </c>
      <c r="S143" s="19"/>
      <c r="T143" s="14"/>
    </row>
    <row r="144" spans="1:20" ht="15">
      <c r="A144" s="20"/>
      <c r="B144" s="93" t="s">
        <v>23</v>
      </c>
      <c r="C144" s="21">
        <f t="shared" si="63"/>
      </c>
      <c r="D144" s="21">
        <f t="shared" si="64"/>
      </c>
      <c r="E144" s="21">
        <f t="shared" si="65"/>
      </c>
      <c r="F144" s="128" t="s">
        <v>147</v>
      </c>
      <c r="G144" s="134">
        <f>Overallresults!$D$19</f>
        <v>4</v>
      </c>
      <c r="H144" s="14"/>
      <c r="I144" s="14"/>
      <c r="J144" s="22"/>
      <c r="K144" s="19">
        <f t="shared" si="66"/>
      </c>
      <c r="L144" s="19">
        <f t="shared" si="66"/>
      </c>
      <c r="M144" s="19">
        <f t="shared" si="66"/>
      </c>
      <c r="N144" s="19">
        <f t="shared" si="66"/>
      </c>
      <c r="O144" s="19">
        <f t="shared" si="66"/>
      </c>
      <c r="P144" s="19">
        <f t="shared" si="66"/>
      </c>
      <c r="Q144" s="19">
        <f t="shared" si="66"/>
      </c>
      <c r="R144" s="19">
        <f t="shared" si="67"/>
      </c>
      <c r="S144" s="19"/>
      <c r="T144" s="14"/>
    </row>
    <row r="145" spans="1:20" ht="15">
      <c r="A145" s="20"/>
      <c r="B145" s="93" t="s">
        <v>24</v>
      </c>
      <c r="C145" s="21">
        <f t="shared" si="63"/>
      </c>
      <c r="D145" s="21">
        <f t="shared" si="64"/>
      </c>
      <c r="E145" s="21">
        <f t="shared" si="65"/>
      </c>
      <c r="F145" s="128" t="s">
        <v>147</v>
      </c>
      <c r="G145" s="134">
        <f>Overallresults!$D$20</f>
        <v>0</v>
      </c>
      <c r="H145" s="14"/>
      <c r="I145" s="14"/>
      <c r="J145" s="22"/>
      <c r="K145" s="19">
        <f t="shared" si="66"/>
      </c>
      <c r="L145" s="19">
        <f t="shared" si="66"/>
      </c>
      <c r="M145" s="19">
        <f t="shared" si="66"/>
      </c>
      <c r="N145" s="19">
        <f t="shared" si="66"/>
      </c>
      <c r="O145" s="19">
        <f t="shared" si="66"/>
      </c>
      <c r="P145" s="19">
        <f t="shared" si="66"/>
      </c>
      <c r="Q145" s="19">
        <f t="shared" si="66"/>
      </c>
      <c r="R145" s="19">
        <f t="shared" si="67"/>
      </c>
      <c r="S145" s="19"/>
      <c r="T145" s="14"/>
    </row>
    <row r="146" spans="1:20" ht="15">
      <c r="A146" s="20"/>
      <c r="B146" s="93" t="s">
        <v>25</v>
      </c>
      <c r="C146" s="21">
        <f t="shared" si="63"/>
      </c>
      <c r="D146" s="21">
        <f t="shared" si="64"/>
      </c>
      <c r="E146" s="21">
        <f t="shared" si="65"/>
      </c>
      <c r="F146" s="128" t="s">
        <v>147</v>
      </c>
      <c r="G146" s="134">
        <f>Overallresults!$D$21</f>
        <v>0</v>
      </c>
      <c r="H146" s="14"/>
      <c r="I146" s="14" t="e">
        <f>IF(OR(F146="",F146-VLOOKUP($A138,AWstandards,12,FALSE)&gt;0),0,INT(VLOOKUP($A138,AWstandards,11,FALSE)*(VLOOKUP($A138,AWstandards,12,FALSE)-F146)^VLOOKUP($A138,AWstandards,13,FALSE)+0.5))</f>
        <v>#VALUE!</v>
      </c>
      <c r="J146" s="22"/>
      <c r="K146" s="19">
        <f t="shared" si="66"/>
      </c>
      <c r="L146" s="19">
        <f t="shared" si="66"/>
      </c>
      <c r="M146" s="19">
        <f t="shared" si="66"/>
      </c>
      <c r="N146" s="19">
        <f t="shared" si="66"/>
      </c>
      <c r="O146" s="19">
        <f t="shared" si="66"/>
      </c>
      <c r="P146" s="19">
        <f t="shared" si="66"/>
      </c>
      <c r="Q146" s="19">
        <f t="shared" si="66"/>
      </c>
      <c r="R146" s="19">
        <f t="shared" si="67"/>
      </c>
      <c r="S146" s="19">
        <f>SUM(Decsheets!$V$5:$V$12)-(SUM(K139:Q146))</f>
        <v>23</v>
      </c>
      <c r="T146" s="14"/>
    </row>
    <row r="147" spans="1:20" ht="15">
      <c r="A147" s="28" t="s">
        <v>196</v>
      </c>
      <c r="B147" s="92"/>
      <c r="C147" s="23" t="s">
        <v>238</v>
      </c>
      <c r="D147" s="23"/>
      <c r="E147" s="133"/>
      <c r="F147" s="187"/>
      <c r="G147" s="131"/>
      <c r="H147" s="14"/>
      <c r="I147" s="14"/>
      <c r="J147" s="14"/>
      <c r="K147" s="19"/>
      <c r="L147" s="19"/>
      <c r="M147" s="19"/>
      <c r="N147" s="19"/>
      <c r="O147" s="19"/>
      <c r="P147" s="19"/>
      <c r="Q147" s="19"/>
      <c r="R147" s="19"/>
      <c r="S147" s="19"/>
      <c r="T147" s="14" t="s">
        <v>199</v>
      </c>
    </row>
    <row r="148" spans="1:20" ht="15">
      <c r="A148" s="20" t="s">
        <v>660</v>
      </c>
      <c r="B148" s="93">
        <v>1</v>
      </c>
      <c r="C148" s="21" t="str">
        <f>IF(A148="","",VLOOKUP($A$147,IF(LEN(A148)=2,U17MB,U17MA),VLOOKUP(LEFT(A148,1),club,6,FALSE),FALSE))</f>
        <v>Joel Evans</v>
      </c>
      <c r="D148" s="21">
        <f aca="true" t="shared" si="68" ref="D148:D155">IF(A148="","",VLOOKUP($A$147,IF(LEN(A148)=2,U17MB,U17MA),VLOOKUP(LEFT(A148,1),club,7,FALSE),FALSE))</f>
        <v>0</v>
      </c>
      <c r="E148" s="21" t="str">
        <f aca="true" t="shared" si="69" ref="E148:E155">IF(A148="","",VLOOKUP(LEFT(A148,1),club,2,FALSE))</f>
        <v>Hertfordshire</v>
      </c>
      <c r="F148" s="128">
        <v>60.1</v>
      </c>
      <c r="G148" s="134">
        <f>Overallresults!$E$14</f>
        <v>8</v>
      </c>
      <c r="H148" s="14"/>
      <c r="I148" s="14" t="e">
        <f>IF(OR(F148="",F148-VLOOKUP($A147,AWstandards,12,FALSE)&gt;0),0,INT(VLOOKUP($A147,AWstandards,11,FALSE)*(VLOOKUP($A147,AWstandards,12,FALSE)-F148)^VLOOKUP($A147,AWstandards,13,FALSE)+0.5))</f>
        <v>#NAME?</v>
      </c>
      <c r="J148" s="22"/>
      <c r="K148" s="19">
        <f aca="true" t="shared" si="70" ref="K148:Q155">IF($A148="","",IF(LEFT($A148,1)=K$12,$G148,""))</f>
      </c>
      <c r="L148" s="19">
        <f t="shared" si="70"/>
      </c>
      <c r="M148" s="19">
        <f t="shared" si="70"/>
        <v>8</v>
      </c>
      <c r="N148" s="19">
        <f t="shared" si="70"/>
      </c>
      <c r="O148" s="19">
        <f t="shared" si="70"/>
      </c>
      <c r="P148" s="19">
        <f t="shared" si="70"/>
      </c>
      <c r="Q148" s="19">
        <f t="shared" si="70"/>
      </c>
      <c r="R148" s="19">
        <f aca="true" t="shared" si="71" ref="R148:R155">IF($A148="","",IF(LEFT($A148,1)=R$11,$G148,""))</f>
      </c>
      <c r="S148" s="19"/>
      <c r="T148" s="14"/>
    </row>
    <row r="149" spans="1:20" ht="15">
      <c r="A149" s="20"/>
      <c r="B149" s="93">
        <v>2</v>
      </c>
      <c r="C149" s="21">
        <f>IF(A149="","",VLOOKUP($A$138,IF(LEN(A149)=2,U17MB,U17MA),VLOOKUP(LEFT(A149,1),club,6,FALSE),FALSE))</f>
      </c>
      <c r="D149" s="21">
        <f t="shared" si="68"/>
      </c>
      <c r="E149" s="21">
        <f t="shared" si="69"/>
      </c>
      <c r="F149" s="128" t="s">
        <v>147</v>
      </c>
      <c r="G149" s="134">
        <f>Overallresults!$E$15</f>
        <v>6</v>
      </c>
      <c r="H149" s="14"/>
      <c r="I149" s="14" t="e">
        <f>IF(OR(F149="",F149-VLOOKUP($A147,AWstandards,12,FALSE)&gt;0),0,INT(VLOOKUP($A147,AWstandards,11,FALSE)*(VLOOKUP($A147,AWstandards,12,FALSE)-F149)^VLOOKUP($A147,AWstandards,13,FALSE)+0.5))</f>
        <v>#VALUE!</v>
      </c>
      <c r="J149" s="22"/>
      <c r="K149" s="19">
        <f t="shared" si="70"/>
      </c>
      <c r="L149" s="19">
        <f t="shared" si="70"/>
      </c>
      <c r="M149" s="19">
        <f t="shared" si="70"/>
      </c>
      <c r="N149" s="19">
        <f t="shared" si="70"/>
      </c>
      <c r="O149" s="19">
        <f t="shared" si="70"/>
      </c>
      <c r="P149" s="19">
        <f t="shared" si="70"/>
      </c>
      <c r="Q149" s="19">
        <f t="shared" si="70"/>
      </c>
      <c r="R149" s="19">
        <f t="shared" si="71"/>
      </c>
      <c r="S149" s="19"/>
      <c r="T149" s="14"/>
    </row>
    <row r="150" spans="1:20" ht="15">
      <c r="A150" s="20"/>
      <c r="B150" s="93">
        <v>3</v>
      </c>
      <c r="C150" s="21">
        <f aca="true" t="shared" si="72" ref="C150:C155">IF(A150="","",VLOOKUP($A$147,IF(LEN(A150)=2,U17MB,U17MA),VLOOKUP(LEFT(A150,1),club,6,FALSE),FALSE))</f>
      </c>
      <c r="D150" s="21">
        <f t="shared" si="68"/>
      </c>
      <c r="E150" s="21">
        <f t="shared" si="69"/>
      </c>
      <c r="F150" s="128" t="s">
        <v>147</v>
      </c>
      <c r="G150" s="134">
        <f>Overallresults!$E$16</f>
        <v>4</v>
      </c>
      <c r="H150" s="14"/>
      <c r="I150" s="14" t="e">
        <f>IF(OR(F150="",F150-VLOOKUP($A147,AWstandards,12,FALSE)&gt;0),0,INT(VLOOKUP($A147,AWstandards,11,FALSE)*(VLOOKUP($A147,AWstandards,12,FALSE)-F150)^VLOOKUP($A147,AWstandards,13,FALSE)+0.5))</f>
        <v>#VALUE!</v>
      </c>
      <c r="J150" s="22"/>
      <c r="K150" s="19">
        <f t="shared" si="70"/>
      </c>
      <c r="L150" s="19">
        <f t="shared" si="70"/>
      </c>
      <c r="M150" s="19">
        <f t="shared" si="70"/>
      </c>
      <c r="N150" s="19">
        <f t="shared" si="70"/>
      </c>
      <c r="O150" s="19">
        <f t="shared" si="70"/>
      </c>
      <c r="P150" s="19">
        <f t="shared" si="70"/>
      </c>
      <c r="Q150" s="19">
        <f t="shared" si="70"/>
      </c>
      <c r="R150" s="19">
        <f t="shared" si="71"/>
      </c>
      <c r="S150" s="19"/>
      <c r="T150" s="14"/>
    </row>
    <row r="151" spans="1:20" ht="15">
      <c r="A151" s="20"/>
      <c r="B151" s="93" t="s">
        <v>21</v>
      </c>
      <c r="C151" s="21">
        <f t="shared" si="72"/>
      </c>
      <c r="D151" s="21">
        <f t="shared" si="68"/>
      </c>
      <c r="E151" s="21">
        <f t="shared" si="69"/>
      </c>
      <c r="F151" s="128" t="s">
        <v>147</v>
      </c>
      <c r="G151" s="134">
        <f>Overallresults!$E$17</f>
        <v>3</v>
      </c>
      <c r="H151" s="14"/>
      <c r="I151" s="14"/>
      <c r="J151" s="22"/>
      <c r="K151" s="19">
        <f t="shared" si="70"/>
      </c>
      <c r="L151" s="19">
        <f t="shared" si="70"/>
      </c>
      <c r="M151" s="19">
        <f t="shared" si="70"/>
      </c>
      <c r="N151" s="19">
        <f t="shared" si="70"/>
      </c>
      <c r="O151" s="19">
        <f t="shared" si="70"/>
      </c>
      <c r="P151" s="19">
        <f t="shared" si="70"/>
      </c>
      <c r="Q151" s="19">
        <f t="shared" si="70"/>
      </c>
      <c r="R151" s="19">
        <f t="shared" si="71"/>
      </c>
      <c r="S151" s="19"/>
      <c r="T151" s="14"/>
    </row>
    <row r="152" spans="1:20" ht="15">
      <c r="A152" s="20"/>
      <c r="B152" s="93" t="s">
        <v>22</v>
      </c>
      <c r="C152" s="21">
        <f t="shared" si="72"/>
      </c>
      <c r="D152" s="21">
        <f t="shared" si="68"/>
      </c>
      <c r="E152" s="21">
        <f t="shared" si="69"/>
      </c>
      <c r="F152" s="128" t="s">
        <v>147</v>
      </c>
      <c r="G152" s="134">
        <f>Overallresults!$E$18</f>
        <v>2</v>
      </c>
      <c r="H152" s="14"/>
      <c r="I152" s="14"/>
      <c r="J152" s="22"/>
      <c r="K152" s="19">
        <f t="shared" si="70"/>
      </c>
      <c r="L152" s="19">
        <f t="shared" si="70"/>
      </c>
      <c r="M152" s="19">
        <f t="shared" si="70"/>
      </c>
      <c r="N152" s="19">
        <f t="shared" si="70"/>
      </c>
      <c r="O152" s="19">
        <f t="shared" si="70"/>
      </c>
      <c r="P152" s="19">
        <f t="shared" si="70"/>
      </c>
      <c r="Q152" s="19">
        <f t="shared" si="70"/>
      </c>
      <c r="R152" s="19">
        <f t="shared" si="71"/>
      </c>
      <c r="S152" s="19"/>
      <c r="T152" s="14"/>
    </row>
    <row r="153" spans="1:20" ht="15">
      <c r="A153" s="20"/>
      <c r="B153" s="93" t="s">
        <v>23</v>
      </c>
      <c r="C153" s="21">
        <f t="shared" si="72"/>
      </c>
      <c r="D153" s="21">
        <f t="shared" si="68"/>
      </c>
      <c r="E153" s="21">
        <f t="shared" si="69"/>
      </c>
      <c r="F153" s="128" t="s">
        <v>147</v>
      </c>
      <c r="G153" s="134">
        <f>Overallresults!$E$19</f>
        <v>1</v>
      </c>
      <c r="H153" s="14"/>
      <c r="I153" s="14"/>
      <c r="J153" s="22"/>
      <c r="K153" s="19">
        <f t="shared" si="70"/>
      </c>
      <c r="L153" s="19">
        <f t="shared" si="70"/>
      </c>
      <c r="M153" s="19">
        <f t="shared" si="70"/>
      </c>
      <c r="N153" s="19">
        <f t="shared" si="70"/>
      </c>
      <c r="O153" s="19">
        <f t="shared" si="70"/>
      </c>
      <c r="P153" s="19">
        <f t="shared" si="70"/>
      </c>
      <c r="Q153" s="19">
        <f t="shared" si="70"/>
      </c>
      <c r="R153" s="19">
        <f t="shared" si="71"/>
      </c>
      <c r="S153" s="19"/>
      <c r="T153" s="14"/>
    </row>
    <row r="154" spans="1:20" ht="15">
      <c r="A154" s="20"/>
      <c r="B154" s="93" t="s">
        <v>24</v>
      </c>
      <c r="C154" s="21">
        <f t="shared" si="72"/>
      </c>
      <c r="D154" s="21">
        <f t="shared" si="68"/>
      </c>
      <c r="E154" s="21">
        <f t="shared" si="69"/>
      </c>
      <c r="F154" s="128" t="s">
        <v>147</v>
      </c>
      <c r="G154" s="134">
        <f>Overallresults!$E$20</f>
        <v>0</v>
      </c>
      <c r="H154" s="14"/>
      <c r="I154" s="14"/>
      <c r="J154" s="22"/>
      <c r="K154" s="19">
        <f t="shared" si="70"/>
      </c>
      <c r="L154" s="19">
        <f t="shared" si="70"/>
      </c>
      <c r="M154" s="19">
        <f t="shared" si="70"/>
      </c>
      <c r="N154" s="19">
        <f t="shared" si="70"/>
      </c>
      <c r="O154" s="19">
        <f t="shared" si="70"/>
      </c>
      <c r="P154" s="19">
        <f t="shared" si="70"/>
      </c>
      <c r="Q154" s="19">
        <f t="shared" si="70"/>
      </c>
      <c r="R154" s="19">
        <f t="shared" si="71"/>
      </c>
      <c r="S154" s="19"/>
      <c r="T154" s="14"/>
    </row>
    <row r="155" spans="1:20" ht="15">
      <c r="A155" s="20"/>
      <c r="B155" s="93" t="s">
        <v>25</v>
      </c>
      <c r="C155" s="21">
        <f t="shared" si="72"/>
      </c>
      <c r="D155" s="21">
        <f t="shared" si="68"/>
      </c>
      <c r="E155" s="21">
        <f t="shared" si="69"/>
      </c>
      <c r="F155" s="128" t="s">
        <v>147</v>
      </c>
      <c r="G155" s="134">
        <f>Overallresults!$E$21</f>
        <v>0</v>
      </c>
      <c r="H155" s="14"/>
      <c r="I155" s="14" t="e">
        <f>IF(OR(F155="",F155-VLOOKUP($A147,AWstandards,12,FALSE)&gt;0),0,INT(VLOOKUP($A147,AWstandards,11,FALSE)*(VLOOKUP($A147,AWstandards,12,FALSE)-F155)^VLOOKUP($A147,AWstandards,13,FALSE)+0.5))</f>
        <v>#VALUE!</v>
      </c>
      <c r="J155" s="22"/>
      <c r="K155" s="19">
        <f t="shared" si="70"/>
      </c>
      <c r="L155" s="19">
        <f t="shared" si="70"/>
      </c>
      <c r="M155" s="19">
        <f t="shared" si="70"/>
      </c>
      <c r="N155" s="19">
        <f t="shared" si="70"/>
      </c>
      <c r="O155" s="19">
        <f t="shared" si="70"/>
      </c>
      <c r="P155" s="19">
        <f t="shared" si="70"/>
      </c>
      <c r="Q155" s="19">
        <f t="shared" si="70"/>
      </c>
      <c r="R155" s="19">
        <f t="shared" si="71"/>
      </c>
      <c r="S155" s="19">
        <f>SUM(Decsheets!$W$5:$W$12)-(SUM(K148:Q155))</f>
        <v>16</v>
      </c>
      <c r="T155" s="14"/>
    </row>
    <row r="156" spans="1:20" ht="15">
      <c r="A156" s="28" t="s">
        <v>216</v>
      </c>
      <c r="B156" s="92"/>
      <c r="C156" s="23" t="s">
        <v>262</v>
      </c>
      <c r="D156" s="23"/>
      <c r="E156" s="133"/>
      <c r="F156" s="187"/>
      <c r="G156" s="131"/>
      <c r="H156" s="14"/>
      <c r="I156" s="14"/>
      <c r="J156" s="14"/>
      <c r="K156" s="19"/>
      <c r="L156" s="19"/>
      <c r="M156" s="19"/>
      <c r="N156" s="19"/>
      <c r="O156" s="19"/>
      <c r="P156" s="19"/>
      <c r="Q156" s="19"/>
      <c r="R156" s="19"/>
      <c r="S156" s="19"/>
      <c r="T156" s="14" t="s">
        <v>203</v>
      </c>
    </row>
    <row r="157" spans="1:20" ht="15">
      <c r="A157" s="20" t="s">
        <v>269</v>
      </c>
      <c r="B157" s="93">
        <v>1</v>
      </c>
      <c r="C157" s="21" t="str">
        <f aca="true" t="shared" si="73" ref="C157:C164">IF(A157="","",VLOOKUP($A$156,IF(LEN(A157)=2,U17MB,U17MA),VLOOKUP(LEFT(A157,1),club,6,FALSE),FALSE))</f>
        <v>Tyler Billiyard</v>
      </c>
      <c r="D157" s="21">
        <f aca="true" t="shared" si="74" ref="D157:D164">IF(A157="","",VLOOKUP($A$156,IF(LEN(A157)=2,U17MB,U17MA),VLOOKUP(LEFT(A157,1),club,7,FALSE),FALSE))</f>
        <v>0</v>
      </c>
      <c r="E157" s="21" t="str">
        <f aca="true" t="shared" si="75" ref="E157:E164">IF(A157="","",VLOOKUP(LEFT(A157,1),club,2,FALSE))</f>
        <v>Norfolk</v>
      </c>
      <c r="F157" s="152" t="s">
        <v>729</v>
      </c>
      <c r="G157" s="134">
        <f>Overallresults!$D$14</f>
        <v>12</v>
      </c>
      <c r="H157" s="14"/>
      <c r="I157" s="14" t="e">
        <f>IF(OR(F157="",F157-VLOOKUP($A156,AWstandards,12,FALSE)&gt;0),0,INT(VLOOKUP($A156,AWstandards,11,FALSE)*(VLOOKUP($A156,AWstandards,12,FALSE)-F157)^VLOOKUP($A156,AWstandards,13,FALSE)+0.5))</f>
        <v>#NAME?</v>
      </c>
      <c r="J157" s="22"/>
      <c r="K157" s="19">
        <f aca="true" t="shared" si="76" ref="K157:Q164">IF($A157="","",IF(LEFT($A157,1)=K$12,$G157,""))</f>
      </c>
      <c r="L157" s="19">
        <f t="shared" si="76"/>
      </c>
      <c r="M157" s="19">
        <f t="shared" si="76"/>
      </c>
      <c r="N157" s="19">
        <f t="shared" si="76"/>
      </c>
      <c r="O157" s="19">
        <f t="shared" si="76"/>
        <v>12</v>
      </c>
      <c r="P157" s="19">
        <f t="shared" si="76"/>
      </c>
      <c r="Q157" s="19">
        <f t="shared" si="76"/>
      </c>
      <c r="R157" s="19">
        <f aca="true" t="shared" si="77" ref="R157:R164">IF($A157="","",IF(LEFT($A157,1)=R$11,$G157,""))</f>
      </c>
      <c r="S157" s="19"/>
      <c r="T157" s="14"/>
    </row>
    <row r="158" spans="1:20" ht="15">
      <c r="A158" s="20" t="s">
        <v>157</v>
      </c>
      <c r="B158" s="93">
        <v>2</v>
      </c>
      <c r="C158" s="21" t="str">
        <f t="shared" si="73"/>
        <v>Thomas Bridger</v>
      </c>
      <c r="D158" s="21">
        <f t="shared" si="74"/>
        <v>0</v>
      </c>
      <c r="E158" s="21" t="str">
        <f t="shared" si="75"/>
        <v>Cambridgeshire</v>
      </c>
      <c r="F158" s="152" t="s">
        <v>730</v>
      </c>
      <c r="G158" s="134">
        <f>Overallresults!$D$15</f>
        <v>10</v>
      </c>
      <c r="H158" s="14"/>
      <c r="I158" s="14" t="e">
        <f>IF(OR(F158="",F158-VLOOKUP($A156,AWstandards,12,FALSE)&gt;0),0,INT(VLOOKUP($A156,AWstandards,11,FALSE)*(VLOOKUP($A156,AWstandards,12,FALSE)-F158)^VLOOKUP($A156,AWstandards,13,FALSE)+0.5))</f>
        <v>#NAME?</v>
      </c>
      <c r="J158" s="22"/>
      <c r="K158" s="19">
        <f t="shared" si="76"/>
      </c>
      <c r="L158" s="19">
        <f t="shared" si="76"/>
        <v>10</v>
      </c>
      <c r="M158" s="19">
        <f t="shared" si="76"/>
      </c>
      <c r="N158" s="19">
        <f t="shared" si="76"/>
      </c>
      <c r="O158" s="19">
        <f t="shared" si="76"/>
      </c>
      <c r="P158" s="19">
        <f t="shared" si="76"/>
      </c>
      <c r="Q158" s="19">
        <f t="shared" si="76"/>
      </c>
      <c r="R158" s="19">
        <f t="shared" si="77"/>
      </c>
      <c r="S158" s="19"/>
      <c r="T158" s="14"/>
    </row>
    <row r="159" spans="1:20" ht="15">
      <c r="A159" s="20" t="s">
        <v>270</v>
      </c>
      <c r="B159" s="93">
        <v>3</v>
      </c>
      <c r="C159" s="21" t="str">
        <f t="shared" si="73"/>
        <v>Sam Sloan</v>
      </c>
      <c r="D159" s="21">
        <f t="shared" si="74"/>
        <v>0</v>
      </c>
      <c r="E159" s="21" t="str">
        <f t="shared" si="75"/>
        <v>Hertfordshire</v>
      </c>
      <c r="F159" s="152" t="s">
        <v>731</v>
      </c>
      <c r="G159" s="134">
        <f>Overallresults!$D$16</f>
        <v>8</v>
      </c>
      <c r="H159" s="14"/>
      <c r="I159" s="14" t="e">
        <f>IF(OR(F159="",F159-VLOOKUP($A156,AWstandards,12,FALSE)&gt;0),0,INT(VLOOKUP($A156,AWstandards,11,FALSE)*(VLOOKUP($A156,AWstandards,12,FALSE)-F159)^VLOOKUP($A156,AWstandards,13,FALSE)+0.5))</f>
        <v>#NAME?</v>
      </c>
      <c r="J159" s="22"/>
      <c r="K159" s="19">
        <f t="shared" si="76"/>
      </c>
      <c r="L159" s="19">
        <f t="shared" si="76"/>
      </c>
      <c r="M159" s="19">
        <f t="shared" si="76"/>
        <v>8</v>
      </c>
      <c r="N159" s="19">
        <f t="shared" si="76"/>
      </c>
      <c r="O159" s="19">
        <f t="shared" si="76"/>
      </c>
      <c r="P159" s="19">
        <f t="shared" si="76"/>
      </c>
      <c r="Q159" s="19">
        <f t="shared" si="76"/>
      </c>
      <c r="R159" s="19">
        <f t="shared" si="77"/>
      </c>
      <c r="S159" s="19"/>
      <c r="T159" s="14"/>
    </row>
    <row r="160" spans="1:20" ht="15">
      <c r="A160" s="20"/>
      <c r="B160" s="93" t="s">
        <v>21</v>
      </c>
      <c r="C160" s="21">
        <f t="shared" si="73"/>
      </c>
      <c r="D160" s="21">
        <f t="shared" si="74"/>
      </c>
      <c r="E160" s="21">
        <f t="shared" si="75"/>
      </c>
      <c r="F160" s="152" t="s">
        <v>147</v>
      </c>
      <c r="G160" s="134">
        <f>Overallresults!$D$17</f>
        <v>6</v>
      </c>
      <c r="H160" s="14"/>
      <c r="I160" s="14"/>
      <c r="J160" s="22"/>
      <c r="K160" s="19">
        <f t="shared" si="76"/>
      </c>
      <c r="L160" s="19">
        <f t="shared" si="76"/>
      </c>
      <c r="M160" s="19">
        <f t="shared" si="76"/>
      </c>
      <c r="N160" s="19">
        <f t="shared" si="76"/>
      </c>
      <c r="O160" s="19">
        <f t="shared" si="76"/>
      </c>
      <c r="P160" s="19">
        <f t="shared" si="76"/>
      </c>
      <c r="Q160" s="19">
        <f t="shared" si="76"/>
      </c>
      <c r="R160" s="19">
        <f t="shared" si="77"/>
      </c>
      <c r="S160" s="19"/>
      <c r="T160" s="14"/>
    </row>
    <row r="161" spans="1:20" ht="15">
      <c r="A161" s="20"/>
      <c r="B161" s="93" t="s">
        <v>22</v>
      </c>
      <c r="C161" s="21">
        <f t="shared" si="73"/>
      </c>
      <c r="D161" s="21">
        <f t="shared" si="74"/>
      </c>
      <c r="E161" s="21">
        <f t="shared" si="75"/>
      </c>
      <c r="F161" s="152" t="s">
        <v>147</v>
      </c>
      <c r="G161" s="134">
        <f>Overallresults!$D$18</f>
        <v>5</v>
      </c>
      <c r="H161" s="14"/>
      <c r="I161" s="14"/>
      <c r="J161" s="22"/>
      <c r="K161" s="19">
        <f t="shared" si="76"/>
      </c>
      <c r="L161" s="19">
        <f t="shared" si="76"/>
      </c>
      <c r="M161" s="19">
        <f t="shared" si="76"/>
      </c>
      <c r="N161" s="19">
        <f t="shared" si="76"/>
      </c>
      <c r="O161" s="19">
        <f t="shared" si="76"/>
      </c>
      <c r="P161" s="19">
        <f t="shared" si="76"/>
      </c>
      <c r="Q161" s="19">
        <f t="shared" si="76"/>
      </c>
      <c r="R161" s="19">
        <f t="shared" si="77"/>
      </c>
      <c r="S161" s="19"/>
      <c r="T161" s="14"/>
    </row>
    <row r="162" spans="1:20" ht="15">
      <c r="A162" s="20"/>
      <c r="B162" s="93" t="s">
        <v>23</v>
      </c>
      <c r="C162" s="21">
        <f t="shared" si="73"/>
      </c>
      <c r="D162" s="21">
        <f t="shared" si="74"/>
      </c>
      <c r="E162" s="21">
        <f t="shared" si="75"/>
      </c>
      <c r="F162" s="152" t="s">
        <v>147</v>
      </c>
      <c r="G162" s="134">
        <f>Overallresults!$D$19</f>
        <v>4</v>
      </c>
      <c r="H162" s="14"/>
      <c r="I162" s="14"/>
      <c r="J162" s="22"/>
      <c r="K162" s="19">
        <f t="shared" si="76"/>
      </c>
      <c r="L162" s="19">
        <f t="shared" si="76"/>
      </c>
      <c r="M162" s="19">
        <f t="shared" si="76"/>
      </c>
      <c r="N162" s="19">
        <f t="shared" si="76"/>
      </c>
      <c r="O162" s="19">
        <f t="shared" si="76"/>
      </c>
      <c r="P162" s="19">
        <f t="shared" si="76"/>
      </c>
      <c r="Q162" s="19">
        <f t="shared" si="76"/>
      </c>
      <c r="R162" s="19">
        <f t="shared" si="77"/>
      </c>
      <c r="S162" s="19"/>
      <c r="T162" s="14"/>
    </row>
    <row r="163" spans="1:20" ht="15">
      <c r="A163" s="20"/>
      <c r="B163" s="93" t="s">
        <v>24</v>
      </c>
      <c r="C163" s="21">
        <f t="shared" si="73"/>
      </c>
      <c r="D163" s="21">
        <f t="shared" si="74"/>
      </c>
      <c r="E163" s="21">
        <f t="shared" si="75"/>
      </c>
      <c r="F163" s="152" t="s">
        <v>147</v>
      </c>
      <c r="G163" s="134">
        <f>Overallresults!$D$20</f>
        <v>0</v>
      </c>
      <c r="H163" s="14"/>
      <c r="I163" s="14"/>
      <c r="J163" s="22"/>
      <c r="K163" s="19">
        <f t="shared" si="76"/>
      </c>
      <c r="L163" s="19">
        <f t="shared" si="76"/>
      </c>
      <c r="M163" s="19">
        <f t="shared" si="76"/>
      </c>
      <c r="N163" s="19">
        <f t="shared" si="76"/>
      </c>
      <c r="O163" s="19">
        <f t="shared" si="76"/>
      </c>
      <c r="P163" s="19">
        <f t="shared" si="76"/>
      </c>
      <c r="Q163" s="19">
        <f t="shared" si="76"/>
      </c>
      <c r="R163" s="19">
        <f t="shared" si="77"/>
      </c>
      <c r="S163" s="19"/>
      <c r="T163" s="14"/>
    </row>
    <row r="164" spans="1:20" ht="15">
      <c r="A164" s="20"/>
      <c r="B164" s="93" t="s">
        <v>25</v>
      </c>
      <c r="C164" s="21">
        <f t="shared" si="73"/>
      </c>
      <c r="D164" s="21">
        <f t="shared" si="74"/>
      </c>
      <c r="E164" s="21">
        <f t="shared" si="75"/>
      </c>
      <c r="F164" s="152" t="s">
        <v>147</v>
      </c>
      <c r="G164" s="134">
        <f>Overallresults!$D$21</f>
        <v>0</v>
      </c>
      <c r="H164" s="14"/>
      <c r="I164" s="14" t="e">
        <f>IF(OR(F164="",F164-VLOOKUP($A156,AWstandards,12,FALSE)&gt;0),0,INT(VLOOKUP($A156,AWstandards,11,FALSE)*(VLOOKUP($A156,AWstandards,12,FALSE)-F164)^VLOOKUP($A156,AWstandards,13,FALSE)+0.5))</f>
        <v>#VALUE!</v>
      </c>
      <c r="J164" s="22"/>
      <c r="K164" s="19">
        <f t="shared" si="76"/>
      </c>
      <c r="L164" s="19">
        <f t="shared" si="76"/>
      </c>
      <c r="M164" s="19">
        <f t="shared" si="76"/>
      </c>
      <c r="N164" s="19">
        <f t="shared" si="76"/>
      </c>
      <c r="O164" s="19">
        <f t="shared" si="76"/>
      </c>
      <c r="P164" s="19">
        <f t="shared" si="76"/>
      </c>
      <c r="Q164" s="19">
        <f t="shared" si="76"/>
      </c>
      <c r="R164" s="19">
        <f t="shared" si="77"/>
      </c>
      <c r="S164" s="19">
        <f>SUM(Decsheets!$V$5:$V$12)-(SUM(K157:Q164))</f>
        <v>15</v>
      </c>
      <c r="T164" s="14"/>
    </row>
    <row r="165" spans="1:20" ht="15">
      <c r="A165" s="28" t="s">
        <v>216</v>
      </c>
      <c r="B165" s="92"/>
      <c r="C165" s="23" t="s">
        <v>261</v>
      </c>
      <c r="D165" s="23"/>
      <c r="E165" s="133"/>
      <c r="F165" s="211"/>
      <c r="G165" s="131"/>
      <c r="H165" s="14"/>
      <c r="I165" s="14"/>
      <c r="J165" s="14"/>
      <c r="K165" s="19"/>
      <c r="L165" s="19"/>
      <c r="M165" s="19"/>
      <c r="N165" s="19"/>
      <c r="O165" s="19"/>
      <c r="P165" s="19"/>
      <c r="Q165" s="19"/>
      <c r="R165" s="19"/>
      <c r="S165" s="19"/>
      <c r="T165" s="14" t="s">
        <v>204</v>
      </c>
    </row>
    <row r="166" spans="1:20" ht="15">
      <c r="A166" s="20" t="s">
        <v>660</v>
      </c>
      <c r="B166" s="93">
        <v>1</v>
      </c>
      <c r="C166" s="21" t="str">
        <f aca="true" t="shared" si="78" ref="C166:C173">IF(A166="","",VLOOKUP($A$165,IF(LEN(A166)=2,U17MB,U17MA),VLOOKUP(LEFT(A166,1),club,6,FALSE),FALSE))</f>
        <v>Charlie Grayson</v>
      </c>
      <c r="D166" s="21">
        <f aca="true" t="shared" si="79" ref="D166:D173">IF(A166="","",VLOOKUP($A$165,IF(LEN(A166)=2,U17MB,U17MA),VLOOKUP(LEFT(A166,1),club,7,FALSE),FALSE))</f>
        <v>0</v>
      </c>
      <c r="E166" s="21" t="str">
        <f aca="true" t="shared" si="80" ref="E166:E173">IF(A166="","",VLOOKUP(LEFT(A166,1),club,2,FALSE))</f>
        <v>Hertfordshire</v>
      </c>
      <c r="F166" s="152" t="s">
        <v>732</v>
      </c>
      <c r="G166" s="134">
        <f>Overallresults!$E$14</f>
        <v>8</v>
      </c>
      <c r="H166" s="14"/>
      <c r="I166" s="14" t="e">
        <f>IF(OR(F166="",F166-VLOOKUP($A165,AWstandards,12,FALSE)&gt;0),0,INT(VLOOKUP($A165,AWstandards,11,FALSE)*(VLOOKUP($A165,AWstandards,12,FALSE)-F166)^VLOOKUP($A165,AWstandards,13,FALSE)+0.5))</f>
        <v>#NAME?</v>
      </c>
      <c r="J166" s="22"/>
      <c r="K166" s="19">
        <f aca="true" t="shared" si="81" ref="K166:Q173">IF($A166="","",IF(LEFT($A166,1)=K$12,$G166,""))</f>
      </c>
      <c r="L166" s="19">
        <f t="shared" si="81"/>
      </c>
      <c r="M166" s="19">
        <f t="shared" si="81"/>
        <v>8</v>
      </c>
      <c r="N166" s="19">
        <f t="shared" si="81"/>
      </c>
      <c r="O166" s="19">
        <f t="shared" si="81"/>
      </c>
      <c r="P166" s="19">
        <f t="shared" si="81"/>
      </c>
      <c r="Q166" s="19">
        <f t="shared" si="81"/>
      </c>
      <c r="R166" s="19">
        <f aca="true" t="shared" si="82" ref="R166:R173">IF($A166="","",IF(LEFT($A166,1)=R$11,$G166,""))</f>
      </c>
      <c r="S166" s="19"/>
      <c r="T166" s="14"/>
    </row>
    <row r="167" spans="1:20" ht="15">
      <c r="A167" s="20"/>
      <c r="B167" s="93">
        <v>2</v>
      </c>
      <c r="C167" s="21">
        <f t="shared" si="78"/>
      </c>
      <c r="D167" s="21">
        <f t="shared" si="79"/>
      </c>
      <c r="E167" s="21">
        <f t="shared" si="80"/>
      </c>
      <c r="F167" s="152" t="s">
        <v>147</v>
      </c>
      <c r="G167" s="134">
        <f>Overallresults!$E$15</f>
        <v>6</v>
      </c>
      <c r="H167" s="14"/>
      <c r="I167" s="14" t="e">
        <f>IF(OR(F167="",F167-VLOOKUP($A165,AWstandards,12,FALSE)&gt;0),0,INT(VLOOKUP($A165,AWstandards,11,FALSE)*(VLOOKUP($A165,AWstandards,12,FALSE)-F167)^VLOOKUP($A165,AWstandards,13,FALSE)+0.5))</f>
        <v>#VALUE!</v>
      </c>
      <c r="J167" s="22"/>
      <c r="K167" s="19">
        <f t="shared" si="81"/>
      </c>
      <c r="L167" s="19">
        <f t="shared" si="81"/>
      </c>
      <c r="M167" s="19">
        <f t="shared" si="81"/>
      </c>
      <c r="N167" s="19">
        <f t="shared" si="81"/>
      </c>
      <c r="O167" s="19">
        <f t="shared" si="81"/>
      </c>
      <c r="P167" s="19">
        <f t="shared" si="81"/>
      </c>
      <c r="Q167" s="19">
        <f t="shared" si="81"/>
      </c>
      <c r="R167" s="19">
        <f t="shared" si="82"/>
      </c>
      <c r="S167" s="19"/>
      <c r="T167" s="14"/>
    </row>
    <row r="168" spans="1:20" ht="15">
      <c r="A168" s="20"/>
      <c r="B168" s="93">
        <v>3</v>
      </c>
      <c r="C168" s="21">
        <f t="shared" si="78"/>
      </c>
      <c r="D168" s="21">
        <f t="shared" si="79"/>
      </c>
      <c r="E168" s="21">
        <f t="shared" si="80"/>
      </c>
      <c r="F168" s="152" t="s">
        <v>147</v>
      </c>
      <c r="G168" s="134">
        <f>Overallresults!$E$16</f>
        <v>4</v>
      </c>
      <c r="H168" s="14"/>
      <c r="I168" s="14" t="e">
        <f>IF(OR(F168="",F168-VLOOKUP($A165,AWstandards,12,FALSE)&gt;0),0,INT(VLOOKUP($A165,AWstandards,11,FALSE)*(VLOOKUP($A165,AWstandards,12,FALSE)-F168)^VLOOKUP($A165,AWstandards,13,FALSE)+0.5))</f>
        <v>#VALUE!</v>
      </c>
      <c r="J168" s="22"/>
      <c r="K168" s="19">
        <f t="shared" si="81"/>
      </c>
      <c r="L168" s="19">
        <f t="shared" si="81"/>
      </c>
      <c r="M168" s="19">
        <f t="shared" si="81"/>
      </c>
      <c r="N168" s="19">
        <f t="shared" si="81"/>
      </c>
      <c r="O168" s="19">
        <f t="shared" si="81"/>
      </c>
      <c r="P168" s="19">
        <f t="shared" si="81"/>
      </c>
      <c r="Q168" s="19">
        <f t="shared" si="81"/>
      </c>
      <c r="R168" s="19">
        <f t="shared" si="82"/>
      </c>
      <c r="S168" s="19"/>
      <c r="T168" s="14"/>
    </row>
    <row r="169" spans="1:20" ht="15">
      <c r="A169" s="20"/>
      <c r="B169" s="93" t="s">
        <v>21</v>
      </c>
      <c r="C169" s="21">
        <f t="shared" si="78"/>
      </c>
      <c r="D169" s="21">
        <f t="shared" si="79"/>
      </c>
      <c r="E169" s="21">
        <f t="shared" si="80"/>
      </c>
      <c r="F169" s="152" t="s">
        <v>147</v>
      </c>
      <c r="G169" s="134">
        <f>Overallresults!$E$17</f>
        <v>3</v>
      </c>
      <c r="H169" s="14"/>
      <c r="I169" s="14"/>
      <c r="J169" s="22"/>
      <c r="K169" s="19">
        <f t="shared" si="81"/>
      </c>
      <c r="L169" s="19">
        <f t="shared" si="81"/>
      </c>
      <c r="M169" s="19">
        <f t="shared" si="81"/>
      </c>
      <c r="N169" s="19">
        <f t="shared" si="81"/>
      </c>
      <c r="O169" s="19">
        <f t="shared" si="81"/>
      </c>
      <c r="P169" s="19">
        <f t="shared" si="81"/>
      </c>
      <c r="Q169" s="19">
        <f t="shared" si="81"/>
      </c>
      <c r="R169" s="19">
        <f t="shared" si="82"/>
      </c>
      <c r="S169" s="19"/>
      <c r="T169" s="14"/>
    </row>
    <row r="170" spans="1:20" ht="15">
      <c r="A170" s="20"/>
      <c r="B170" s="93" t="s">
        <v>22</v>
      </c>
      <c r="C170" s="21">
        <f t="shared" si="78"/>
      </c>
      <c r="D170" s="21">
        <f t="shared" si="79"/>
      </c>
      <c r="E170" s="21">
        <f t="shared" si="80"/>
      </c>
      <c r="F170" s="152" t="s">
        <v>147</v>
      </c>
      <c r="G170" s="134">
        <f>Overallresults!$E$18</f>
        <v>2</v>
      </c>
      <c r="H170" s="14"/>
      <c r="I170" s="14"/>
      <c r="J170" s="22"/>
      <c r="K170" s="19">
        <f t="shared" si="81"/>
      </c>
      <c r="L170" s="19">
        <f t="shared" si="81"/>
      </c>
      <c r="M170" s="19">
        <f t="shared" si="81"/>
      </c>
      <c r="N170" s="19">
        <f t="shared" si="81"/>
      </c>
      <c r="O170" s="19">
        <f t="shared" si="81"/>
      </c>
      <c r="P170" s="19">
        <f t="shared" si="81"/>
      </c>
      <c r="Q170" s="19">
        <f t="shared" si="81"/>
      </c>
      <c r="R170" s="19">
        <f t="shared" si="82"/>
      </c>
      <c r="S170" s="19"/>
      <c r="T170" s="14"/>
    </row>
    <row r="171" spans="1:20" ht="15">
      <c r="A171" s="20"/>
      <c r="B171" s="93" t="s">
        <v>23</v>
      </c>
      <c r="C171" s="21">
        <f t="shared" si="78"/>
      </c>
      <c r="D171" s="21">
        <f t="shared" si="79"/>
      </c>
      <c r="E171" s="21">
        <f t="shared" si="80"/>
      </c>
      <c r="F171" s="152" t="s">
        <v>147</v>
      </c>
      <c r="G171" s="134">
        <f>Overallresults!$E$19</f>
        <v>1</v>
      </c>
      <c r="H171" s="14"/>
      <c r="I171" s="14"/>
      <c r="J171" s="22"/>
      <c r="K171" s="19">
        <f t="shared" si="81"/>
      </c>
      <c r="L171" s="19">
        <f t="shared" si="81"/>
      </c>
      <c r="M171" s="19">
        <f t="shared" si="81"/>
      </c>
      <c r="N171" s="19">
        <f t="shared" si="81"/>
      </c>
      <c r="O171" s="19">
        <f t="shared" si="81"/>
      </c>
      <c r="P171" s="19">
        <f t="shared" si="81"/>
      </c>
      <c r="Q171" s="19">
        <f t="shared" si="81"/>
      </c>
      <c r="R171" s="19">
        <f t="shared" si="82"/>
      </c>
      <c r="S171" s="19"/>
      <c r="T171" s="14"/>
    </row>
    <row r="172" spans="1:20" ht="15">
      <c r="A172" s="20"/>
      <c r="B172" s="93" t="s">
        <v>24</v>
      </c>
      <c r="C172" s="21">
        <f t="shared" si="78"/>
      </c>
      <c r="D172" s="21">
        <f t="shared" si="79"/>
      </c>
      <c r="E172" s="21">
        <f t="shared" si="80"/>
      </c>
      <c r="F172" s="152" t="s">
        <v>147</v>
      </c>
      <c r="G172" s="134">
        <f>Overallresults!$E$20</f>
        <v>0</v>
      </c>
      <c r="H172" s="14"/>
      <c r="I172" s="14"/>
      <c r="J172" s="22"/>
      <c r="K172" s="19">
        <f t="shared" si="81"/>
      </c>
      <c r="L172" s="19">
        <f t="shared" si="81"/>
      </c>
      <c r="M172" s="19">
        <f t="shared" si="81"/>
      </c>
      <c r="N172" s="19">
        <f t="shared" si="81"/>
      </c>
      <c r="O172" s="19">
        <f t="shared" si="81"/>
      </c>
      <c r="P172" s="19">
        <f t="shared" si="81"/>
      </c>
      <c r="Q172" s="19">
        <f t="shared" si="81"/>
      </c>
      <c r="R172" s="19">
        <f t="shared" si="82"/>
      </c>
      <c r="S172" s="19"/>
      <c r="T172" s="14"/>
    </row>
    <row r="173" spans="1:20" ht="15">
      <c r="A173" s="20"/>
      <c r="B173" s="93" t="s">
        <v>25</v>
      </c>
      <c r="C173" s="21">
        <f t="shared" si="78"/>
      </c>
      <c r="D173" s="21">
        <f t="shared" si="79"/>
      </c>
      <c r="E173" s="21">
        <f t="shared" si="80"/>
      </c>
      <c r="F173" s="152" t="s">
        <v>147</v>
      </c>
      <c r="G173" s="134">
        <f>Overallresults!$E$21</f>
        <v>0</v>
      </c>
      <c r="H173" s="14"/>
      <c r="I173" s="14" t="e">
        <f>IF(OR(F173="",F173-VLOOKUP($A165,AWstandards,12,FALSE)&gt;0),0,INT(VLOOKUP($A165,AWstandards,11,FALSE)*(VLOOKUP($A165,AWstandards,12,FALSE)-F173)^VLOOKUP($A165,AWstandards,13,FALSE)+0.5))</f>
        <v>#VALUE!</v>
      </c>
      <c r="J173" s="22"/>
      <c r="K173" s="19">
        <f t="shared" si="81"/>
      </c>
      <c r="L173" s="19">
        <f t="shared" si="81"/>
      </c>
      <c r="M173" s="19">
        <f t="shared" si="81"/>
      </c>
      <c r="N173" s="19">
        <f t="shared" si="81"/>
      </c>
      <c r="O173" s="19">
        <f t="shared" si="81"/>
      </c>
      <c r="P173" s="19">
        <f t="shared" si="81"/>
      </c>
      <c r="Q173" s="19">
        <f t="shared" si="81"/>
      </c>
      <c r="R173" s="19">
        <f t="shared" si="82"/>
      </c>
      <c r="S173" s="19">
        <f>SUM(Decsheets!$W$5:$W$12)-(SUM(K166:Q173))</f>
        <v>16</v>
      </c>
      <c r="T173" s="14"/>
    </row>
    <row r="174" spans="1:20" ht="15">
      <c r="A174" s="28" t="s">
        <v>9</v>
      </c>
      <c r="B174" s="92"/>
      <c r="C174" s="23" t="s">
        <v>239</v>
      </c>
      <c r="D174" s="23"/>
      <c r="E174" s="26"/>
      <c r="F174" s="125" t="s">
        <v>147</v>
      </c>
      <c r="G174" s="131"/>
      <c r="H174" s="14"/>
      <c r="I174" s="14"/>
      <c r="J174" s="14"/>
      <c r="K174" s="19"/>
      <c r="L174" s="19"/>
      <c r="M174" s="19"/>
      <c r="N174" s="19"/>
      <c r="O174" s="19"/>
      <c r="P174" s="19"/>
      <c r="Q174" s="19"/>
      <c r="R174" s="19"/>
      <c r="S174" s="19"/>
      <c r="T174" s="14" t="s">
        <v>46</v>
      </c>
    </row>
    <row r="175" spans="1:20" ht="15">
      <c r="A175" s="20" t="s">
        <v>661</v>
      </c>
      <c r="B175" s="93">
        <v>1</v>
      </c>
      <c r="C175" s="21" t="str">
        <f aca="true" t="shared" si="83" ref="C175:C182">IF(A175="","",VLOOKUP($A$174,IF(LEN(A175)=2,U17MB,U17MA),VLOOKUP(LEFT(A175,1),club,6,FALSE),FALSE))</f>
        <v>Tomi Ogunyoye</v>
      </c>
      <c r="D175" s="21">
        <f aca="true" t="shared" si="84" ref="D175:D182">IF(A175="","",VLOOKUP($A$174,IF(LEN(A175)=2,U17MB,U17MA),VLOOKUP(LEFT(A175,1),club,7,FALSE),FALSE))</f>
        <v>0</v>
      </c>
      <c r="E175" s="21" t="str">
        <f aca="true" t="shared" si="85" ref="E175:E182">IF(A175="","",VLOOKUP(LEFT(A175,1),club,2,FALSE))</f>
        <v>Cambridgeshire</v>
      </c>
      <c r="F175" s="129">
        <v>1.85</v>
      </c>
      <c r="G175" s="137">
        <f>Overallresults!$D$14</f>
        <v>12</v>
      </c>
      <c r="H175" s="138"/>
      <c r="I175" s="14" t="e">
        <f>IF(OR(F175="",F175-VLOOKUP($A174,AWstandards,12,FALSE)&lt;0),0,INT(VLOOKUP($A174,AWstandards,11,FALSE)*(F175-VLOOKUP($A174,AWstandards,12,FALSE))^VLOOKUP($A174,AWstandards,13,FALSE)+0.5))</f>
        <v>#NAME?</v>
      </c>
      <c r="J175" s="22"/>
      <c r="K175" s="19">
        <f aca="true" t="shared" si="86" ref="K175:Q182">IF($A175="","",IF(LEFT($A175,1)=K$12,$G175,""))</f>
      </c>
      <c r="L175" s="19">
        <f t="shared" si="86"/>
        <v>12</v>
      </c>
      <c r="M175" s="19">
        <f t="shared" si="86"/>
      </c>
      <c r="N175" s="19">
        <f t="shared" si="86"/>
      </c>
      <c r="O175" s="19">
        <f t="shared" si="86"/>
      </c>
      <c r="P175" s="19">
        <f t="shared" si="86"/>
      </c>
      <c r="Q175" s="19">
        <f t="shared" si="86"/>
      </c>
      <c r="R175" s="19">
        <f aca="true" t="shared" si="87" ref="R175:R182">IF($A175="","",IF(LEFT($A175,1)=R$11,$G175,""))</f>
      </c>
      <c r="S175" s="19"/>
      <c r="T175" s="14"/>
    </row>
    <row r="176" spans="1:20" ht="15">
      <c r="A176" s="20" t="s">
        <v>270</v>
      </c>
      <c r="B176" s="93">
        <v>2</v>
      </c>
      <c r="C176" s="21" t="str">
        <f t="shared" si="83"/>
        <v>Edward Hooper</v>
      </c>
      <c r="D176" s="21">
        <f t="shared" si="84"/>
        <v>0</v>
      </c>
      <c r="E176" s="21" t="str">
        <f t="shared" si="85"/>
        <v>Hertfordshire</v>
      </c>
      <c r="F176" s="129">
        <v>1.7</v>
      </c>
      <c r="G176" s="137">
        <f>Overallresults!$D$15</f>
        <v>10</v>
      </c>
      <c r="H176" s="138" t="s">
        <v>157</v>
      </c>
      <c r="I176" s="14" t="e">
        <f>IF(OR(F176="",F176-VLOOKUP($A174,AWstandards,12,FALSE)&lt;0),0,INT(VLOOKUP($A174,AWstandards,11,FALSE)*(F176-VLOOKUP($A174,AWstandards,12,FALSE))^VLOOKUP($A174,AWstandards,13,FALSE)+0.5))</f>
        <v>#NAME?</v>
      </c>
      <c r="J176" s="22"/>
      <c r="K176" s="19">
        <f t="shared" si="86"/>
      </c>
      <c r="L176" s="19">
        <f t="shared" si="86"/>
      </c>
      <c r="M176" s="19">
        <f t="shared" si="86"/>
        <v>10</v>
      </c>
      <c r="N176" s="19">
        <f t="shared" si="86"/>
      </c>
      <c r="O176" s="19">
        <f t="shared" si="86"/>
      </c>
      <c r="P176" s="19">
        <f t="shared" si="86"/>
      </c>
      <c r="Q176" s="19">
        <f t="shared" si="86"/>
      </c>
      <c r="R176" s="19">
        <f t="shared" si="87"/>
      </c>
      <c r="S176" s="19"/>
      <c r="T176" s="14"/>
    </row>
    <row r="177" spans="1:20" ht="15">
      <c r="A177" s="20" t="s">
        <v>269</v>
      </c>
      <c r="B177" s="93">
        <v>3</v>
      </c>
      <c r="C177" s="21" t="str">
        <f t="shared" si="83"/>
        <v>Alfie Williams</v>
      </c>
      <c r="D177" s="21">
        <f t="shared" si="84"/>
        <v>0</v>
      </c>
      <c r="E177" s="21" t="str">
        <f t="shared" si="85"/>
        <v>Norfolk</v>
      </c>
      <c r="F177" s="129">
        <v>1.6</v>
      </c>
      <c r="G177" s="137">
        <f>Overallresults!$D$16</f>
        <v>8</v>
      </c>
      <c r="H177" s="138" t="s">
        <v>154</v>
      </c>
      <c r="I177" s="14" t="e">
        <f>IF(OR(F177="",F177-VLOOKUP($A174,AWstandards,12,FALSE)&lt;0),0,INT(VLOOKUP($A174,AWstandards,11,FALSE)*(F177-VLOOKUP($A174,AWstandards,12,FALSE))^VLOOKUP($A174,AWstandards,13,FALSE)+0.5))</f>
        <v>#NAME?</v>
      </c>
      <c r="J177" s="22"/>
      <c r="K177" s="19">
        <f t="shared" si="86"/>
      </c>
      <c r="L177" s="19">
        <f t="shared" si="86"/>
      </c>
      <c r="M177" s="19">
        <f t="shared" si="86"/>
      </c>
      <c r="N177" s="19">
        <f t="shared" si="86"/>
      </c>
      <c r="O177" s="19">
        <f t="shared" si="86"/>
        <v>8</v>
      </c>
      <c r="P177" s="19">
        <f t="shared" si="86"/>
      </c>
      <c r="Q177" s="19">
        <f t="shared" si="86"/>
      </c>
      <c r="R177" s="19">
        <f t="shared" si="87"/>
      </c>
      <c r="S177" s="19"/>
      <c r="T177" s="14"/>
    </row>
    <row r="178" spans="1:20" ht="15">
      <c r="A178" s="20" t="s">
        <v>662</v>
      </c>
      <c r="B178" s="93" t="s">
        <v>21</v>
      </c>
      <c r="C178" s="21" t="str">
        <f t="shared" si="83"/>
        <v>Elliot Spencer</v>
      </c>
      <c r="D178" s="21">
        <f t="shared" si="84"/>
        <v>0</v>
      </c>
      <c r="E178" s="21" t="str">
        <f t="shared" si="85"/>
        <v>Suffolk</v>
      </c>
      <c r="F178" s="129">
        <v>1.6</v>
      </c>
      <c r="G178" s="137">
        <f>Overallresults!$D$17</f>
        <v>6</v>
      </c>
      <c r="H178" s="138" t="s">
        <v>156</v>
      </c>
      <c r="I178" s="14"/>
      <c r="J178" s="22"/>
      <c r="K178" s="19">
        <f t="shared" si="86"/>
      </c>
      <c r="L178" s="19">
        <f t="shared" si="86"/>
      </c>
      <c r="M178" s="19">
        <f t="shared" si="86"/>
      </c>
      <c r="N178" s="19">
        <f t="shared" si="86"/>
      </c>
      <c r="O178" s="19">
        <f t="shared" si="86"/>
      </c>
      <c r="P178" s="19">
        <f t="shared" si="86"/>
        <v>6</v>
      </c>
      <c r="Q178" s="19">
        <f t="shared" si="86"/>
      </c>
      <c r="R178" s="19">
        <f t="shared" si="87"/>
      </c>
      <c r="S178" s="19"/>
      <c r="T178" s="14"/>
    </row>
    <row r="179" spans="1:20" ht="15">
      <c r="A179" s="20"/>
      <c r="B179" s="93" t="s">
        <v>22</v>
      </c>
      <c r="C179" s="21">
        <f t="shared" si="83"/>
      </c>
      <c r="D179" s="21">
        <f t="shared" si="84"/>
      </c>
      <c r="E179" s="21">
        <f t="shared" si="85"/>
      </c>
      <c r="F179" s="129" t="s">
        <v>147</v>
      </c>
      <c r="G179" s="137">
        <f>Overallresults!$D$18</f>
        <v>5</v>
      </c>
      <c r="H179" s="138" t="s">
        <v>155</v>
      </c>
      <c r="I179" s="14"/>
      <c r="J179" s="22"/>
      <c r="K179" s="19">
        <f t="shared" si="86"/>
      </c>
      <c r="L179" s="19">
        <f t="shared" si="86"/>
      </c>
      <c r="M179" s="19">
        <f t="shared" si="86"/>
      </c>
      <c r="N179" s="19">
        <f t="shared" si="86"/>
      </c>
      <c r="O179" s="19">
        <f t="shared" si="86"/>
      </c>
      <c r="P179" s="19">
        <f t="shared" si="86"/>
      </c>
      <c r="Q179" s="19">
        <f t="shared" si="86"/>
      </c>
      <c r="R179" s="19">
        <f t="shared" si="87"/>
      </c>
      <c r="S179" s="19"/>
      <c r="T179" s="14"/>
    </row>
    <row r="180" spans="1:20" ht="15">
      <c r="A180" s="20"/>
      <c r="B180" s="93" t="s">
        <v>23</v>
      </c>
      <c r="C180" s="21">
        <f t="shared" si="83"/>
      </c>
      <c r="D180" s="21">
        <f t="shared" si="84"/>
      </c>
      <c r="E180" s="21">
        <f t="shared" si="85"/>
      </c>
      <c r="F180" s="129" t="s">
        <v>147</v>
      </c>
      <c r="G180" s="137">
        <f>Overallresults!$D$19</f>
        <v>4</v>
      </c>
      <c r="H180" s="138"/>
      <c r="I180" s="14"/>
      <c r="J180" s="22"/>
      <c r="K180" s="19">
        <f t="shared" si="86"/>
      </c>
      <c r="L180" s="19">
        <f t="shared" si="86"/>
      </c>
      <c r="M180" s="19">
        <f t="shared" si="86"/>
      </c>
      <c r="N180" s="19">
        <f t="shared" si="86"/>
      </c>
      <c r="O180" s="19">
        <f t="shared" si="86"/>
      </c>
      <c r="P180" s="19">
        <f t="shared" si="86"/>
      </c>
      <c r="Q180" s="19">
        <f t="shared" si="86"/>
      </c>
      <c r="R180" s="19">
        <f t="shared" si="87"/>
      </c>
      <c r="S180" s="19"/>
      <c r="T180" s="14"/>
    </row>
    <row r="181" spans="1:20" ht="15">
      <c r="A181" s="20"/>
      <c r="B181" s="93" t="s">
        <v>24</v>
      </c>
      <c r="C181" s="21">
        <f t="shared" si="83"/>
      </c>
      <c r="D181" s="21">
        <f t="shared" si="84"/>
      </c>
      <c r="E181" s="21">
        <f t="shared" si="85"/>
      </c>
      <c r="F181" s="129" t="s">
        <v>147</v>
      </c>
      <c r="G181" s="137">
        <f>Overallresults!$D$20</f>
        <v>0</v>
      </c>
      <c r="H181" s="138"/>
      <c r="I181" s="14"/>
      <c r="J181" s="22"/>
      <c r="K181" s="19">
        <f t="shared" si="86"/>
      </c>
      <c r="L181" s="19">
        <f t="shared" si="86"/>
      </c>
      <c r="M181" s="19">
        <f t="shared" si="86"/>
      </c>
      <c r="N181" s="19">
        <f t="shared" si="86"/>
      </c>
      <c r="O181" s="19">
        <f t="shared" si="86"/>
      </c>
      <c r="P181" s="19">
        <f t="shared" si="86"/>
      </c>
      <c r="Q181" s="19">
        <f t="shared" si="86"/>
      </c>
      <c r="R181" s="19">
        <f t="shared" si="87"/>
      </c>
      <c r="S181" s="19"/>
      <c r="T181" s="14"/>
    </row>
    <row r="182" spans="1:20" ht="15">
      <c r="A182" s="20"/>
      <c r="B182" s="93" t="s">
        <v>25</v>
      </c>
      <c r="C182" s="21">
        <f t="shared" si="83"/>
      </c>
      <c r="D182" s="21">
        <f t="shared" si="84"/>
      </c>
      <c r="E182" s="21">
        <f t="shared" si="85"/>
      </c>
      <c r="F182" s="129" t="s">
        <v>147</v>
      </c>
      <c r="G182" s="137">
        <f>Overallresults!$D$21</f>
        <v>0</v>
      </c>
      <c r="H182" s="138"/>
      <c r="I182" s="14" t="e">
        <f>IF(OR(F182="",F182-VLOOKUP($A174,AWstandards,12,FALSE)&lt;0),0,INT(VLOOKUP($A174,AWstandards,11,FALSE)*(F182-VLOOKUP($A174,AWstandards,12,FALSE))^VLOOKUP($A174,AWstandards,13,FALSE)+0.5))</f>
        <v>#VALUE!</v>
      </c>
      <c r="J182" s="22"/>
      <c r="K182" s="19">
        <f t="shared" si="86"/>
      </c>
      <c r="L182" s="19">
        <f t="shared" si="86"/>
      </c>
      <c r="M182" s="19">
        <f t="shared" si="86"/>
      </c>
      <c r="N182" s="19">
        <f t="shared" si="86"/>
      </c>
      <c r="O182" s="19">
        <f t="shared" si="86"/>
      </c>
      <c r="P182" s="19">
        <f t="shared" si="86"/>
      </c>
      <c r="Q182" s="19">
        <f t="shared" si="86"/>
      </c>
      <c r="R182" s="19">
        <f t="shared" si="87"/>
      </c>
      <c r="S182" s="19">
        <f>SUM(Decsheets!$V$5:$V$12)-(SUM(K175:Q182))</f>
        <v>9</v>
      </c>
      <c r="T182" s="14"/>
    </row>
    <row r="183" spans="1:20" ht="15">
      <c r="A183" s="28" t="s">
        <v>9</v>
      </c>
      <c r="B183" s="92"/>
      <c r="C183" s="23" t="s">
        <v>240</v>
      </c>
      <c r="D183" s="23"/>
      <c r="E183" s="26"/>
      <c r="F183" s="136" t="s">
        <v>147</v>
      </c>
      <c r="G183" s="131"/>
      <c r="H183" s="138"/>
      <c r="I183" s="14"/>
      <c r="J183" s="14"/>
      <c r="K183" s="19"/>
      <c r="L183" s="19"/>
      <c r="M183" s="19"/>
      <c r="N183" s="19"/>
      <c r="O183" s="19"/>
      <c r="P183" s="19"/>
      <c r="Q183" s="19"/>
      <c r="R183" s="19"/>
      <c r="S183" s="19"/>
      <c r="T183" s="14" t="s">
        <v>48</v>
      </c>
    </row>
    <row r="184" spans="1:20" ht="15">
      <c r="A184" s="20" t="s">
        <v>157</v>
      </c>
      <c r="B184" s="93">
        <v>1</v>
      </c>
      <c r="C184" s="21" t="str">
        <f aca="true" t="shared" si="88" ref="C184:C191">IF(A184="","",VLOOKUP($A$183,IF(LEN(A184)=2,U17MB,U17MA),VLOOKUP(LEFT(A184,1),club,6,FALSE),FALSE))</f>
        <v>Charlie Knott</v>
      </c>
      <c r="D184" s="21">
        <f aca="true" t="shared" si="89" ref="D184:D191">IF(A184="","",VLOOKUP($A$183,IF(LEN(A184)=2,U17MB,U17MA),VLOOKUP(LEFT(A184,1),club,7,FALSE),FALSE))</f>
        <v>0</v>
      </c>
      <c r="E184" s="21" t="str">
        <f aca="true" t="shared" si="90" ref="E184:E191">IF(A184="","",VLOOKUP(LEFT(A184,1),club,2,FALSE))</f>
        <v>Cambridgeshire</v>
      </c>
      <c r="F184" s="129">
        <v>1.85</v>
      </c>
      <c r="G184" s="137">
        <f>Overallresults!$E$14</f>
        <v>8</v>
      </c>
      <c r="H184" s="138"/>
      <c r="I184" s="14" t="e">
        <f>IF(OR(F184="",F184-VLOOKUP($A183,AWstandards,12,FALSE)&lt;0),0,INT(VLOOKUP($A183,AWstandards,11,FALSE)*(F184-VLOOKUP($A183,AWstandards,12,FALSE))^VLOOKUP($A183,AWstandards,13,FALSE)+0.5))</f>
        <v>#NAME?</v>
      </c>
      <c r="J184" s="22"/>
      <c r="K184" s="19">
        <f aca="true" t="shared" si="91" ref="K184:Q191">IF($A184="","",IF(LEFT($A184,1)=K$12,$G184,""))</f>
      </c>
      <c r="L184" s="19">
        <f t="shared" si="91"/>
        <v>8</v>
      </c>
      <c r="M184" s="19">
        <f t="shared" si="91"/>
      </c>
      <c r="N184" s="19">
        <f t="shared" si="91"/>
      </c>
      <c r="O184" s="19">
        <f t="shared" si="91"/>
      </c>
      <c r="P184" s="19">
        <f t="shared" si="91"/>
      </c>
      <c r="Q184" s="19">
        <f t="shared" si="91"/>
      </c>
      <c r="R184" s="19">
        <f aca="true" t="shared" si="92" ref="R184:R191">IF($A184="","",IF(LEFT($A184,1)=R$11,$G184,""))</f>
      </c>
      <c r="S184" s="19"/>
      <c r="T184" s="14"/>
    </row>
    <row r="185" spans="1:20" ht="15">
      <c r="A185" s="20" t="s">
        <v>660</v>
      </c>
      <c r="B185" s="93">
        <v>2</v>
      </c>
      <c r="C185" s="21" t="str">
        <f t="shared" si="88"/>
        <v>Glenn Harrison</v>
      </c>
      <c r="D185" s="21">
        <f t="shared" si="89"/>
        <v>0</v>
      </c>
      <c r="E185" s="21" t="str">
        <f t="shared" si="90"/>
        <v>Hertfordshire</v>
      </c>
      <c r="F185" s="129">
        <v>1.6</v>
      </c>
      <c r="G185" s="137">
        <f>Overallresults!$E$15</f>
        <v>6</v>
      </c>
      <c r="H185" s="138" t="s">
        <v>157</v>
      </c>
      <c r="I185" s="14" t="e">
        <f>IF(OR(F185="",F185-VLOOKUP($A183,AWstandards,12,FALSE)&lt;0),0,INT(VLOOKUP($A183,AWstandards,11,FALSE)*(F185-VLOOKUP($A183,AWstandards,12,FALSE))^VLOOKUP($A183,AWstandards,13,FALSE)+0.5))</f>
        <v>#NAME?</v>
      </c>
      <c r="J185" s="22"/>
      <c r="K185" s="19">
        <f t="shared" si="91"/>
      </c>
      <c r="L185" s="19">
        <f t="shared" si="91"/>
      </c>
      <c r="M185" s="19">
        <f t="shared" si="91"/>
        <v>6</v>
      </c>
      <c r="N185" s="19">
        <f t="shared" si="91"/>
      </c>
      <c r="O185" s="19">
        <f t="shared" si="91"/>
      </c>
      <c r="P185" s="19">
        <f t="shared" si="91"/>
      </c>
      <c r="Q185" s="19">
        <f t="shared" si="91"/>
      </c>
      <c r="R185" s="19">
        <f t="shared" si="92"/>
      </c>
      <c r="S185" s="19"/>
      <c r="T185" s="14"/>
    </row>
    <row r="186" spans="1:20" ht="15">
      <c r="A186" s="20"/>
      <c r="B186" s="93">
        <v>3</v>
      </c>
      <c r="C186" s="21">
        <f t="shared" si="88"/>
      </c>
      <c r="D186" s="21">
        <f t="shared" si="89"/>
      </c>
      <c r="E186" s="21">
        <f t="shared" si="90"/>
      </c>
      <c r="F186" s="129" t="s">
        <v>147</v>
      </c>
      <c r="G186" s="137">
        <f>Overallresults!$E$16</f>
        <v>4</v>
      </c>
      <c r="H186" s="138" t="s">
        <v>154</v>
      </c>
      <c r="I186" s="14" t="e">
        <f>IF(OR(F186="",F186-VLOOKUP($A183,AWstandards,12,FALSE)&lt;0),0,INT(VLOOKUP($A183,AWstandards,11,FALSE)*(F186-VLOOKUP($A183,AWstandards,12,FALSE))^VLOOKUP($A183,AWstandards,13,FALSE)+0.5))</f>
        <v>#VALUE!</v>
      </c>
      <c r="J186" s="22"/>
      <c r="K186" s="19">
        <f t="shared" si="91"/>
      </c>
      <c r="L186" s="19">
        <f t="shared" si="91"/>
      </c>
      <c r="M186" s="19">
        <f t="shared" si="91"/>
      </c>
      <c r="N186" s="19">
        <f t="shared" si="91"/>
      </c>
      <c r="O186" s="19">
        <f t="shared" si="91"/>
      </c>
      <c r="P186" s="19">
        <f t="shared" si="91"/>
      </c>
      <c r="Q186" s="19">
        <f t="shared" si="91"/>
      </c>
      <c r="R186" s="19">
        <f t="shared" si="92"/>
      </c>
      <c r="S186" s="19"/>
      <c r="T186" s="14"/>
    </row>
    <row r="187" spans="1:20" ht="15">
      <c r="A187" s="20"/>
      <c r="B187" s="93" t="s">
        <v>21</v>
      </c>
      <c r="C187" s="21">
        <f t="shared" si="88"/>
      </c>
      <c r="D187" s="21">
        <f t="shared" si="89"/>
      </c>
      <c r="E187" s="21">
        <f t="shared" si="90"/>
      </c>
      <c r="F187" s="129" t="s">
        <v>147</v>
      </c>
      <c r="G187" s="137">
        <f>Overallresults!$E$17</f>
        <v>3</v>
      </c>
      <c r="H187" s="138" t="s">
        <v>156</v>
      </c>
      <c r="I187" s="14"/>
      <c r="J187" s="22"/>
      <c r="K187" s="19">
        <f t="shared" si="91"/>
      </c>
      <c r="L187" s="19">
        <f t="shared" si="91"/>
      </c>
      <c r="M187" s="19">
        <f t="shared" si="91"/>
      </c>
      <c r="N187" s="19">
        <f t="shared" si="91"/>
      </c>
      <c r="O187" s="19">
        <f t="shared" si="91"/>
      </c>
      <c r="P187" s="19">
        <f t="shared" si="91"/>
      </c>
      <c r="Q187" s="19">
        <f t="shared" si="91"/>
      </c>
      <c r="R187" s="19">
        <f t="shared" si="92"/>
      </c>
      <c r="S187" s="19"/>
      <c r="T187" s="14"/>
    </row>
    <row r="188" spans="1:20" ht="15">
      <c r="A188" s="20"/>
      <c r="B188" s="93" t="s">
        <v>22</v>
      </c>
      <c r="C188" s="21">
        <f t="shared" si="88"/>
      </c>
      <c r="D188" s="21">
        <f t="shared" si="89"/>
      </c>
      <c r="E188" s="21">
        <f t="shared" si="90"/>
      </c>
      <c r="F188" s="129" t="s">
        <v>147</v>
      </c>
      <c r="G188" s="137">
        <f>Overallresults!$E$18</f>
        <v>2</v>
      </c>
      <c r="H188" s="138" t="s">
        <v>155</v>
      </c>
      <c r="I188" s="14"/>
      <c r="J188" s="22"/>
      <c r="K188" s="19">
        <f t="shared" si="91"/>
      </c>
      <c r="L188" s="19">
        <f t="shared" si="91"/>
      </c>
      <c r="M188" s="19">
        <f t="shared" si="91"/>
      </c>
      <c r="N188" s="19">
        <f t="shared" si="91"/>
      </c>
      <c r="O188" s="19">
        <f t="shared" si="91"/>
      </c>
      <c r="P188" s="19">
        <f t="shared" si="91"/>
      </c>
      <c r="Q188" s="19">
        <f t="shared" si="91"/>
      </c>
      <c r="R188" s="19">
        <f t="shared" si="92"/>
      </c>
      <c r="S188" s="19"/>
      <c r="T188" s="14"/>
    </row>
    <row r="189" spans="1:20" ht="15">
      <c r="A189" s="20"/>
      <c r="B189" s="93" t="s">
        <v>23</v>
      </c>
      <c r="C189" s="21">
        <f t="shared" si="88"/>
      </c>
      <c r="D189" s="21">
        <f t="shared" si="89"/>
      </c>
      <c r="E189" s="21">
        <f t="shared" si="90"/>
      </c>
      <c r="F189" s="129" t="s">
        <v>147</v>
      </c>
      <c r="G189" s="137">
        <f>Overallresults!$E$19</f>
        <v>1</v>
      </c>
      <c r="H189" s="138"/>
      <c r="I189" s="14"/>
      <c r="J189" s="22"/>
      <c r="K189" s="19">
        <f t="shared" si="91"/>
      </c>
      <c r="L189" s="19">
        <f t="shared" si="91"/>
      </c>
      <c r="M189" s="19">
        <f t="shared" si="91"/>
      </c>
      <c r="N189" s="19">
        <f t="shared" si="91"/>
      </c>
      <c r="O189" s="19">
        <f t="shared" si="91"/>
      </c>
      <c r="P189" s="19">
        <f t="shared" si="91"/>
      </c>
      <c r="Q189" s="19">
        <f t="shared" si="91"/>
      </c>
      <c r="R189" s="19">
        <f t="shared" si="92"/>
      </c>
      <c r="S189" s="19"/>
      <c r="T189" s="14"/>
    </row>
    <row r="190" spans="1:20" ht="15">
      <c r="A190" s="20"/>
      <c r="B190" s="93" t="s">
        <v>24</v>
      </c>
      <c r="C190" s="21">
        <f t="shared" si="88"/>
      </c>
      <c r="D190" s="21">
        <f t="shared" si="89"/>
      </c>
      <c r="E190" s="21">
        <f t="shared" si="90"/>
      </c>
      <c r="F190" s="129" t="s">
        <v>147</v>
      </c>
      <c r="G190" s="137">
        <f>Overallresults!$E$20</f>
        <v>0</v>
      </c>
      <c r="H190" s="138"/>
      <c r="I190" s="14"/>
      <c r="J190" s="22"/>
      <c r="K190" s="19">
        <f t="shared" si="91"/>
      </c>
      <c r="L190" s="19">
        <f t="shared" si="91"/>
      </c>
      <c r="M190" s="19">
        <f t="shared" si="91"/>
      </c>
      <c r="N190" s="19">
        <f t="shared" si="91"/>
      </c>
      <c r="O190" s="19">
        <f t="shared" si="91"/>
      </c>
      <c r="P190" s="19">
        <f t="shared" si="91"/>
      </c>
      <c r="Q190" s="19">
        <f t="shared" si="91"/>
      </c>
      <c r="R190" s="19">
        <f t="shared" si="92"/>
      </c>
      <c r="S190" s="19"/>
      <c r="T190" s="14"/>
    </row>
    <row r="191" spans="1:20" ht="15">
      <c r="A191" s="20"/>
      <c r="B191" s="93" t="s">
        <v>25</v>
      </c>
      <c r="C191" s="21">
        <f t="shared" si="88"/>
      </c>
      <c r="D191" s="21">
        <f t="shared" si="89"/>
      </c>
      <c r="E191" s="21">
        <f t="shared" si="90"/>
      </c>
      <c r="F191" s="129" t="s">
        <v>147</v>
      </c>
      <c r="G191" s="137">
        <f>Overallresults!$E$21</f>
        <v>0</v>
      </c>
      <c r="H191" s="138"/>
      <c r="I191" s="14" t="e">
        <f>IF(OR(F191="",F191-VLOOKUP($A183,AWstandards,12,FALSE)&lt;0),0,INT(VLOOKUP($A183,AWstandards,11,FALSE)*(F191-VLOOKUP($A183,AWstandards,12,FALSE))^VLOOKUP($A183,AWstandards,13,FALSE)+0.5))</f>
        <v>#VALUE!</v>
      </c>
      <c r="J191" s="22"/>
      <c r="K191" s="19">
        <f t="shared" si="91"/>
      </c>
      <c r="L191" s="19">
        <f t="shared" si="91"/>
      </c>
      <c r="M191" s="19">
        <f t="shared" si="91"/>
      </c>
      <c r="N191" s="19">
        <f t="shared" si="91"/>
      </c>
      <c r="O191" s="19">
        <f t="shared" si="91"/>
      </c>
      <c r="P191" s="19">
        <f t="shared" si="91"/>
      </c>
      <c r="Q191" s="19">
        <f t="shared" si="91"/>
      </c>
      <c r="R191" s="19">
        <f t="shared" si="92"/>
      </c>
      <c r="S191" s="19">
        <f>SUM(Decsheets!$W$5:$W$12)-(SUM(K184:Q191))</f>
        <v>10</v>
      </c>
      <c r="T191" s="14"/>
    </row>
    <row r="192" spans="1:20" ht="15">
      <c r="A192" s="28" t="s">
        <v>205</v>
      </c>
      <c r="B192" s="92"/>
      <c r="C192" s="23" t="s">
        <v>241</v>
      </c>
      <c r="D192" s="23"/>
      <c r="E192" s="26"/>
      <c r="F192" s="125" t="s">
        <v>147</v>
      </c>
      <c r="G192" s="131"/>
      <c r="H192" s="14"/>
      <c r="I192" s="14"/>
      <c r="J192" s="14"/>
      <c r="K192" s="19"/>
      <c r="L192" s="19"/>
      <c r="M192" s="19"/>
      <c r="N192" s="19"/>
      <c r="O192" s="19"/>
      <c r="P192" s="19"/>
      <c r="Q192" s="19"/>
      <c r="R192" s="19"/>
      <c r="S192" s="19"/>
      <c r="T192" s="14" t="s">
        <v>206</v>
      </c>
    </row>
    <row r="193" spans="1:20" ht="15">
      <c r="A193" s="20" t="s">
        <v>270</v>
      </c>
      <c r="B193" s="93">
        <v>1</v>
      </c>
      <c r="C193" s="21" t="str">
        <f aca="true" t="shared" si="93" ref="C193:C200">IF(A193="","",VLOOKUP($A$192,IF(LEN(A193)=2,U17MB,U17MA),VLOOKUP(LEFT(A193,1),club,6,FALSE),FALSE))</f>
        <v>Bryce Breen</v>
      </c>
      <c r="D193" s="21">
        <f aca="true" t="shared" si="94" ref="D193:D200">IF(A193="","",VLOOKUP($A$192,IF(LEN(A193)=2,U17MB,U17MA),VLOOKUP(LEFT(A193,1),club,7,FALSE),FALSE))</f>
        <v>0</v>
      </c>
      <c r="E193" s="21" t="str">
        <f aca="true" t="shared" si="95" ref="E193:E200">IF(A193="","",VLOOKUP(LEFT(A193,1),club,2,FALSE))</f>
        <v>Hertfordshire</v>
      </c>
      <c r="F193" s="129">
        <v>4</v>
      </c>
      <c r="G193" s="137">
        <f>Overallresults!$D$14</f>
        <v>12</v>
      </c>
      <c r="H193" s="138"/>
      <c r="I193" s="14" t="e">
        <f>IF(OR(F193="",F193-VLOOKUP($A192,AWstandards,12,FALSE)&lt;0),0,INT(VLOOKUP($A192,AWstandards,11,FALSE)*(F193-VLOOKUP($A192,AWstandards,12,FALSE))^VLOOKUP($A192,AWstandards,13,FALSE)+0.5))</f>
        <v>#NAME?</v>
      </c>
      <c r="J193" s="22"/>
      <c r="K193" s="19">
        <f aca="true" t="shared" si="96" ref="K193:Q200">IF($A193="","",IF(LEFT($A193,1)=K$12,$G193,""))</f>
      </c>
      <c r="L193" s="19">
        <f t="shared" si="96"/>
      </c>
      <c r="M193" s="19">
        <f t="shared" si="96"/>
        <v>12</v>
      </c>
      <c r="N193" s="19">
        <f t="shared" si="96"/>
      </c>
      <c r="O193" s="19">
        <f t="shared" si="96"/>
      </c>
      <c r="P193" s="19">
        <f t="shared" si="96"/>
      </c>
      <c r="Q193" s="19">
        <f t="shared" si="96"/>
      </c>
      <c r="R193" s="19">
        <f aca="true" t="shared" si="97" ref="R193:R200">IF($A193="","",IF(LEFT($A193,1)=R$11,$G193,""))</f>
      </c>
      <c r="S193" s="19"/>
      <c r="T193" s="14"/>
    </row>
    <row r="194" spans="1:20" ht="15">
      <c r="A194" s="20" t="s">
        <v>157</v>
      </c>
      <c r="B194" s="93">
        <v>2</v>
      </c>
      <c r="C194" s="21" t="str">
        <f t="shared" si="93"/>
        <v>Angus Bowling</v>
      </c>
      <c r="D194" s="21">
        <f t="shared" si="94"/>
        <v>0</v>
      </c>
      <c r="E194" s="21" t="str">
        <f t="shared" si="95"/>
        <v>Cambridgeshire</v>
      </c>
      <c r="F194" s="129">
        <v>2.7</v>
      </c>
      <c r="G194" s="137">
        <f>Overallresults!$D$15</f>
        <v>10</v>
      </c>
      <c r="H194" s="138" t="s">
        <v>157</v>
      </c>
      <c r="I194" s="14" t="e">
        <f>IF(OR(F194="",F194-VLOOKUP($A192,AWstandards,12,FALSE)&lt;0),0,INT(VLOOKUP($A192,AWstandards,11,FALSE)*(F194-VLOOKUP($A192,AWstandards,12,FALSE))^VLOOKUP($A192,AWstandards,13,FALSE)+0.5))</f>
        <v>#NAME?</v>
      </c>
      <c r="J194" s="22"/>
      <c r="K194" s="19">
        <f t="shared" si="96"/>
      </c>
      <c r="L194" s="19">
        <f t="shared" si="96"/>
        <v>10</v>
      </c>
      <c r="M194" s="19">
        <f t="shared" si="96"/>
      </c>
      <c r="N194" s="19">
        <f t="shared" si="96"/>
      </c>
      <c r="O194" s="19">
        <f t="shared" si="96"/>
      </c>
      <c r="P194" s="19">
        <f t="shared" si="96"/>
      </c>
      <c r="Q194" s="19">
        <f t="shared" si="96"/>
      </c>
      <c r="R194" s="19">
        <f t="shared" si="97"/>
      </c>
      <c r="S194" s="19"/>
      <c r="T194" s="14"/>
    </row>
    <row r="195" spans="1:20" ht="15">
      <c r="A195" s="20"/>
      <c r="B195" s="93">
        <v>3</v>
      </c>
      <c r="C195" s="21">
        <f t="shared" si="93"/>
      </c>
      <c r="D195" s="21">
        <f t="shared" si="94"/>
      </c>
      <c r="E195" s="21">
        <f t="shared" si="95"/>
      </c>
      <c r="F195" s="129" t="s">
        <v>147</v>
      </c>
      <c r="G195" s="137">
        <f>Overallresults!$D$16</f>
        <v>8</v>
      </c>
      <c r="H195" s="138" t="s">
        <v>154</v>
      </c>
      <c r="I195" s="14" t="e">
        <f>IF(OR(F195="",F195-VLOOKUP($A192,AWstandards,12,FALSE)&lt;0),0,INT(VLOOKUP($A192,AWstandards,11,FALSE)*(F195-VLOOKUP($A192,AWstandards,12,FALSE))^VLOOKUP($A192,AWstandards,13,FALSE)+0.5))</f>
        <v>#VALUE!</v>
      </c>
      <c r="J195" s="22"/>
      <c r="K195" s="19">
        <f t="shared" si="96"/>
      </c>
      <c r="L195" s="19">
        <f t="shared" si="96"/>
      </c>
      <c r="M195" s="19">
        <f t="shared" si="96"/>
      </c>
      <c r="N195" s="19">
        <f t="shared" si="96"/>
      </c>
      <c r="O195" s="19">
        <f t="shared" si="96"/>
      </c>
      <c r="P195" s="19">
        <f t="shared" si="96"/>
      </c>
      <c r="Q195" s="19">
        <f t="shared" si="96"/>
      </c>
      <c r="R195" s="19">
        <f t="shared" si="97"/>
      </c>
      <c r="S195" s="19"/>
      <c r="T195" s="14"/>
    </row>
    <row r="196" spans="1:20" ht="15">
      <c r="A196" s="20"/>
      <c r="B196" s="93" t="s">
        <v>21</v>
      </c>
      <c r="C196" s="21">
        <f t="shared" si="93"/>
      </c>
      <c r="D196" s="21">
        <f t="shared" si="94"/>
      </c>
      <c r="E196" s="21">
        <f t="shared" si="95"/>
      </c>
      <c r="F196" s="129" t="s">
        <v>147</v>
      </c>
      <c r="G196" s="137">
        <f>Overallresults!$D$17</f>
        <v>6</v>
      </c>
      <c r="H196" s="138" t="s">
        <v>156</v>
      </c>
      <c r="I196" s="14"/>
      <c r="J196" s="22"/>
      <c r="K196" s="19">
        <f t="shared" si="96"/>
      </c>
      <c r="L196" s="19">
        <f t="shared" si="96"/>
      </c>
      <c r="M196" s="19">
        <f t="shared" si="96"/>
      </c>
      <c r="N196" s="19">
        <f t="shared" si="96"/>
      </c>
      <c r="O196" s="19">
        <f t="shared" si="96"/>
      </c>
      <c r="P196" s="19">
        <f t="shared" si="96"/>
      </c>
      <c r="Q196" s="19">
        <f t="shared" si="96"/>
      </c>
      <c r="R196" s="19">
        <f t="shared" si="97"/>
      </c>
      <c r="S196" s="19"/>
      <c r="T196" s="14"/>
    </row>
    <row r="197" spans="1:20" ht="15">
      <c r="A197" s="20"/>
      <c r="B197" s="93" t="s">
        <v>22</v>
      </c>
      <c r="C197" s="21">
        <f t="shared" si="93"/>
      </c>
      <c r="D197" s="21">
        <f t="shared" si="94"/>
      </c>
      <c r="E197" s="21">
        <f t="shared" si="95"/>
      </c>
      <c r="F197" s="129" t="s">
        <v>147</v>
      </c>
      <c r="G197" s="137">
        <f>Overallresults!$D$18</f>
        <v>5</v>
      </c>
      <c r="H197" s="138" t="s">
        <v>155</v>
      </c>
      <c r="I197" s="14"/>
      <c r="J197" s="22"/>
      <c r="K197" s="19">
        <f t="shared" si="96"/>
      </c>
      <c r="L197" s="19">
        <f t="shared" si="96"/>
      </c>
      <c r="M197" s="19">
        <f t="shared" si="96"/>
      </c>
      <c r="N197" s="19">
        <f t="shared" si="96"/>
      </c>
      <c r="O197" s="19">
        <f t="shared" si="96"/>
      </c>
      <c r="P197" s="19">
        <f t="shared" si="96"/>
      </c>
      <c r="Q197" s="19">
        <f t="shared" si="96"/>
      </c>
      <c r="R197" s="19">
        <f t="shared" si="97"/>
      </c>
      <c r="S197" s="19"/>
      <c r="T197" s="14"/>
    </row>
    <row r="198" spans="1:20" ht="15">
      <c r="A198" s="20"/>
      <c r="B198" s="93" t="s">
        <v>23</v>
      </c>
      <c r="C198" s="21">
        <f t="shared" si="93"/>
      </c>
      <c r="D198" s="21">
        <f t="shared" si="94"/>
      </c>
      <c r="E198" s="21">
        <f t="shared" si="95"/>
      </c>
      <c r="F198" s="129" t="s">
        <v>147</v>
      </c>
      <c r="G198" s="137">
        <f>Overallresults!$D$19</f>
        <v>4</v>
      </c>
      <c r="H198" s="138"/>
      <c r="I198" s="14"/>
      <c r="J198" s="22"/>
      <c r="K198" s="19">
        <f t="shared" si="96"/>
      </c>
      <c r="L198" s="19">
        <f t="shared" si="96"/>
      </c>
      <c r="M198" s="19">
        <f t="shared" si="96"/>
      </c>
      <c r="N198" s="19">
        <f t="shared" si="96"/>
      </c>
      <c r="O198" s="19">
        <f t="shared" si="96"/>
      </c>
      <c r="P198" s="19">
        <f t="shared" si="96"/>
      </c>
      <c r="Q198" s="19">
        <f t="shared" si="96"/>
      </c>
      <c r="R198" s="19">
        <f t="shared" si="97"/>
      </c>
      <c r="S198" s="19"/>
      <c r="T198" s="14"/>
    </row>
    <row r="199" spans="1:20" ht="15">
      <c r="A199" s="20"/>
      <c r="B199" s="93" t="s">
        <v>24</v>
      </c>
      <c r="C199" s="21">
        <f t="shared" si="93"/>
      </c>
      <c r="D199" s="21">
        <f t="shared" si="94"/>
      </c>
      <c r="E199" s="21">
        <f t="shared" si="95"/>
      </c>
      <c r="F199" s="129" t="s">
        <v>147</v>
      </c>
      <c r="G199" s="137">
        <f>Overallresults!$D$20</f>
        <v>0</v>
      </c>
      <c r="H199" s="138"/>
      <c r="I199" s="14"/>
      <c r="J199" s="22"/>
      <c r="K199" s="19">
        <f t="shared" si="96"/>
      </c>
      <c r="L199" s="19">
        <f t="shared" si="96"/>
      </c>
      <c r="M199" s="19">
        <f t="shared" si="96"/>
      </c>
      <c r="N199" s="19">
        <f t="shared" si="96"/>
      </c>
      <c r="O199" s="19">
        <f t="shared" si="96"/>
      </c>
      <c r="P199" s="19">
        <f t="shared" si="96"/>
      </c>
      <c r="Q199" s="19">
        <f t="shared" si="96"/>
      </c>
      <c r="R199" s="19">
        <f t="shared" si="97"/>
      </c>
      <c r="S199" s="19"/>
      <c r="T199" s="14"/>
    </row>
    <row r="200" spans="1:20" ht="15">
      <c r="A200" s="20"/>
      <c r="B200" s="93" t="s">
        <v>25</v>
      </c>
      <c r="C200" s="21">
        <f t="shared" si="93"/>
      </c>
      <c r="D200" s="21">
        <f t="shared" si="94"/>
      </c>
      <c r="E200" s="21">
        <f t="shared" si="95"/>
      </c>
      <c r="F200" s="129" t="s">
        <v>147</v>
      </c>
      <c r="G200" s="137">
        <f>Overallresults!$D$21</f>
        <v>0</v>
      </c>
      <c r="H200" s="138"/>
      <c r="I200" s="14" t="e">
        <f>IF(OR(F200="",F200-VLOOKUP($A192,AWstandards,12,FALSE)&lt;0),0,INT(VLOOKUP($A192,AWstandards,11,FALSE)*(F200-VLOOKUP($A192,AWstandards,12,FALSE))^VLOOKUP($A192,AWstandards,13,FALSE)+0.5))</f>
        <v>#VALUE!</v>
      </c>
      <c r="J200" s="22"/>
      <c r="K200" s="19">
        <f t="shared" si="96"/>
      </c>
      <c r="L200" s="19">
        <f t="shared" si="96"/>
      </c>
      <c r="M200" s="19">
        <f t="shared" si="96"/>
      </c>
      <c r="N200" s="19">
        <f t="shared" si="96"/>
      </c>
      <c r="O200" s="19">
        <f t="shared" si="96"/>
      </c>
      <c r="P200" s="19">
        <f t="shared" si="96"/>
      </c>
      <c r="Q200" s="19">
        <f t="shared" si="96"/>
      </c>
      <c r="R200" s="19">
        <f t="shared" si="97"/>
      </c>
      <c r="S200" s="19">
        <f>SUM(Decsheets!$V$5:$V$12)-(SUM(K193:Q200))</f>
        <v>23</v>
      </c>
      <c r="T200" s="14"/>
    </row>
    <row r="201" spans="1:20" ht="15">
      <c r="A201" s="28" t="s">
        <v>205</v>
      </c>
      <c r="B201" s="92"/>
      <c r="C201" s="23" t="s">
        <v>242</v>
      </c>
      <c r="D201" s="23"/>
      <c r="E201" s="26"/>
      <c r="F201" s="136" t="s">
        <v>147</v>
      </c>
      <c r="G201" s="131"/>
      <c r="H201" s="138"/>
      <c r="I201" s="14"/>
      <c r="J201" s="14"/>
      <c r="K201" s="19"/>
      <c r="L201" s="19"/>
      <c r="M201" s="19"/>
      <c r="N201" s="19"/>
      <c r="O201" s="19"/>
      <c r="P201" s="19"/>
      <c r="Q201" s="19"/>
      <c r="R201" s="19"/>
      <c r="S201" s="19"/>
      <c r="T201" s="14" t="s">
        <v>207</v>
      </c>
    </row>
    <row r="202" spans="1:20" ht="15">
      <c r="A202" s="20" t="s">
        <v>660</v>
      </c>
      <c r="B202" s="93">
        <v>1</v>
      </c>
      <c r="C202" s="21" t="str">
        <f aca="true" t="shared" si="98" ref="C202:C209">IF(A202="","",VLOOKUP($A$201,IF(LEN(A202)=2,U17MB,U17MA),VLOOKUP(LEFT(A202,1),club,6,FALSE),FALSE))</f>
        <v>William Ashton</v>
      </c>
      <c r="D202" s="21">
        <f aca="true" t="shared" si="99" ref="D202:D209">IF(A202="","",VLOOKUP($A$201,IF(LEN(A202)=2,U17MB,U17MA),VLOOKUP(LEFT(A202,1),club,7,FALSE),FALSE))</f>
        <v>0</v>
      </c>
      <c r="E202" s="21" t="str">
        <f aca="true" t="shared" si="100" ref="E202:E209">IF(A202="","",VLOOKUP(LEFT(A202,1),club,2,FALSE))</f>
        <v>Hertfordshire</v>
      </c>
      <c r="F202" s="129">
        <v>3.3</v>
      </c>
      <c r="G202" s="137">
        <f>Overallresults!$E$14</f>
        <v>8</v>
      </c>
      <c r="H202" s="138"/>
      <c r="I202" s="14" t="e">
        <f>IF(OR(F202="",F202-VLOOKUP($A201,AWstandards,12,FALSE)&lt;0),0,INT(VLOOKUP($A201,AWstandards,11,FALSE)*(F202-VLOOKUP($A201,AWstandards,12,FALSE))^VLOOKUP($A201,AWstandards,13,FALSE)+0.5))</f>
        <v>#NAME?</v>
      </c>
      <c r="J202" s="22"/>
      <c r="K202" s="19">
        <f aca="true" t="shared" si="101" ref="K202:Q209">IF($A202="","",IF(LEFT($A202,1)=K$12,$G202,""))</f>
      </c>
      <c r="L202" s="19">
        <f t="shared" si="101"/>
      </c>
      <c r="M202" s="19">
        <f t="shared" si="101"/>
        <v>8</v>
      </c>
      <c r="N202" s="19">
        <f t="shared" si="101"/>
      </c>
      <c r="O202" s="19">
        <f t="shared" si="101"/>
      </c>
      <c r="P202" s="19">
        <f t="shared" si="101"/>
      </c>
      <c r="Q202" s="19">
        <f t="shared" si="101"/>
      </c>
      <c r="R202" s="19">
        <f aca="true" t="shared" si="102" ref="R202:R209">IF($A202="","",IF(LEFT($A202,1)=R$11,$G202,""))</f>
      </c>
      <c r="S202" s="19"/>
      <c r="T202" s="14"/>
    </row>
    <row r="203" spans="1:20" ht="15">
      <c r="A203" s="20"/>
      <c r="B203" s="93">
        <v>2</v>
      </c>
      <c r="C203" s="21">
        <f t="shared" si="98"/>
      </c>
      <c r="D203" s="21">
        <f t="shared" si="99"/>
      </c>
      <c r="E203" s="21">
        <f t="shared" si="100"/>
      </c>
      <c r="F203" s="129" t="s">
        <v>147</v>
      </c>
      <c r="G203" s="137">
        <f>Overallresults!$E$15</f>
        <v>6</v>
      </c>
      <c r="H203" s="138" t="s">
        <v>157</v>
      </c>
      <c r="I203" s="14" t="e">
        <f>IF(OR(F203="",F203-VLOOKUP($A201,AWstandards,12,FALSE)&lt;0),0,INT(VLOOKUP($A201,AWstandards,11,FALSE)*(F203-VLOOKUP($A201,AWstandards,12,FALSE))^VLOOKUP($A201,AWstandards,13,FALSE)+0.5))</f>
        <v>#VALUE!</v>
      </c>
      <c r="J203" s="22"/>
      <c r="K203" s="19">
        <f t="shared" si="101"/>
      </c>
      <c r="L203" s="19">
        <f t="shared" si="101"/>
      </c>
      <c r="M203" s="19">
        <f t="shared" si="101"/>
      </c>
      <c r="N203" s="19">
        <f t="shared" si="101"/>
      </c>
      <c r="O203" s="19">
        <f t="shared" si="101"/>
      </c>
      <c r="P203" s="19">
        <f t="shared" si="101"/>
      </c>
      <c r="Q203" s="19">
        <f t="shared" si="101"/>
      </c>
      <c r="R203" s="19">
        <f t="shared" si="102"/>
      </c>
      <c r="S203" s="19"/>
      <c r="T203" s="14"/>
    </row>
    <row r="204" spans="1:20" ht="15">
      <c r="A204" s="20"/>
      <c r="B204" s="93">
        <v>3</v>
      </c>
      <c r="C204" s="21">
        <f t="shared" si="98"/>
      </c>
      <c r="D204" s="21">
        <f t="shared" si="99"/>
      </c>
      <c r="E204" s="21">
        <f t="shared" si="100"/>
      </c>
      <c r="F204" s="129" t="s">
        <v>147</v>
      </c>
      <c r="G204" s="137">
        <f>Overallresults!$E$16</f>
        <v>4</v>
      </c>
      <c r="H204" s="138" t="s">
        <v>154</v>
      </c>
      <c r="I204" s="14" t="e">
        <f>IF(OR(F204="",F204-VLOOKUP($A201,AWstandards,12,FALSE)&lt;0),0,INT(VLOOKUP($A201,AWstandards,11,FALSE)*(F204-VLOOKUP($A201,AWstandards,12,FALSE))^VLOOKUP($A201,AWstandards,13,FALSE)+0.5))</f>
        <v>#VALUE!</v>
      </c>
      <c r="J204" s="22"/>
      <c r="K204" s="19">
        <f t="shared" si="101"/>
      </c>
      <c r="L204" s="19">
        <f t="shared" si="101"/>
      </c>
      <c r="M204" s="19">
        <f t="shared" si="101"/>
      </c>
      <c r="N204" s="19">
        <f t="shared" si="101"/>
      </c>
      <c r="O204" s="19">
        <f t="shared" si="101"/>
      </c>
      <c r="P204" s="19">
        <f t="shared" si="101"/>
      </c>
      <c r="Q204" s="19">
        <f t="shared" si="101"/>
      </c>
      <c r="R204" s="19">
        <f t="shared" si="102"/>
      </c>
      <c r="S204" s="19"/>
      <c r="T204" s="14"/>
    </row>
    <row r="205" spans="1:20" ht="15">
      <c r="A205" s="20"/>
      <c r="B205" s="93" t="s">
        <v>21</v>
      </c>
      <c r="C205" s="21">
        <f t="shared" si="98"/>
      </c>
      <c r="D205" s="21">
        <f t="shared" si="99"/>
      </c>
      <c r="E205" s="21">
        <f t="shared" si="100"/>
      </c>
      <c r="F205" s="129" t="s">
        <v>147</v>
      </c>
      <c r="G205" s="137">
        <f>Overallresults!$E$17</f>
        <v>3</v>
      </c>
      <c r="H205" s="138" t="s">
        <v>156</v>
      </c>
      <c r="I205" s="14"/>
      <c r="J205" s="22"/>
      <c r="K205" s="19">
        <f t="shared" si="101"/>
      </c>
      <c r="L205" s="19">
        <f t="shared" si="101"/>
      </c>
      <c r="M205" s="19">
        <f t="shared" si="101"/>
      </c>
      <c r="N205" s="19">
        <f t="shared" si="101"/>
      </c>
      <c r="O205" s="19">
        <f t="shared" si="101"/>
      </c>
      <c r="P205" s="19">
        <f t="shared" si="101"/>
      </c>
      <c r="Q205" s="19">
        <f t="shared" si="101"/>
      </c>
      <c r="R205" s="19">
        <f t="shared" si="102"/>
      </c>
      <c r="S205" s="19"/>
      <c r="T205" s="14"/>
    </row>
    <row r="206" spans="1:20" ht="15">
      <c r="A206" s="20"/>
      <c r="B206" s="93" t="s">
        <v>22</v>
      </c>
      <c r="C206" s="21">
        <f t="shared" si="98"/>
      </c>
      <c r="D206" s="21">
        <f t="shared" si="99"/>
      </c>
      <c r="E206" s="21">
        <f t="shared" si="100"/>
      </c>
      <c r="F206" s="129" t="s">
        <v>147</v>
      </c>
      <c r="G206" s="137">
        <f>Overallresults!$E$18</f>
        <v>2</v>
      </c>
      <c r="H206" s="138" t="s">
        <v>155</v>
      </c>
      <c r="I206" s="14"/>
      <c r="J206" s="22"/>
      <c r="K206" s="19">
        <f t="shared" si="101"/>
      </c>
      <c r="L206" s="19">
        <f t="shared" si="101"/>
      </c>
      <c r="M206" s="19">
        <f t="shared" si="101"/>
      </c>
      <c r="N206" s="19">
        <f t="shared" si="101"/>
      </c>
      <c r="O206" s="19">
        <f t="shared" si="101"/>
      </c>
      <c r="P206" s="19">
        <f t="shared" si="101"/>
      </c>
      <c r="Q206" s="19">
        <f t="shared" si="101"/>
      </c>
      <c r="R206" s="19">
        <f t="shared" si="102"/>
      </c>
      <c r="S206" s="19"/>
      <c r="T206" s="14"/>
    </row>
    <row r="207" spans="1:20" ht="15">
      <c r="A207" s="20"/>
      <c r="B207" s="93" t="s">
        <v>23</v>
      </c>
      <c r="C207" s="21">
        <f t="shared" si="98"/>
      </c>
      <c r="D207" s="21">
        <f t="shared" si="99"/>
      </c>
      <c r="E207" s="21">
        <f t="shared" si="100"/>
      </c>
      <c r="F207" s="129" t="s">
        <v>147</v>
      </c>
      <c r="G207" s="137">
        <f>Overallresults!$E$19</f>
        <v>1</v>
      </c>
      <c r="H207" s="138"/>
      <c r="I207" s="14"/>
      <c r="J207" s="22"/>
      <c r="K207" s="19">
        <f t="shared" si="101"/>
      </c>
      <c r="L207" s="19">
        <f t="shared" si="101"/>
      </c>
      <c r="M207" s="19">
        <f t="shared" si="101"/>
      </c>
      <c r="N207" s="19">
        <f t="shared" si="101"/>
      </c>
      <c r="O207" s="19">
        <f t="shared" si="101"/>
      </c>
      <c r="P207" s="19">
        <f t="shared" si="101"/>
      </c>
      <c r="Q207" s="19">
        <f t="shared" si="101"/>
      </c>
      <c r="R207" s="19">
        <f t="shared" si="102"/>
      </c>
      <c r="S207" s="19"/>
      <c r="T207" s="14"/>
    </row>
    <row r="208" spans="1:20" ht="15">
      <c r="A208" s="20"/>
      <c r="B208" s="93" t="s">
        <v>24</v>
      </c>
      <c r="C208" s="21">
        <f t="shared" si="98"/>
      </c>
      <c r="D208" s="21">
        <f t="shared" si="99"/>
      </c>
      <c r="E208" s="21">
        <f t="shared" si="100"/>
      </c>
      <c r="F208" s="129" t="s">
        <v>147</v>
      </c>
      <c r="G208" s="137">
        <f>Overallresults!$E$20</f>
        <v>0</v>
      </c>
      <c r="H208" s="138"/>
      <c r="I208" s="14"/>
      <c r="J208" s="22"/>
      <c r="K208" s="19">
        <f t="shared" si="101"/>
      </c>
      <c r="L208" s="19">
        <f t="shared" si="101"/>
      </c>
      <c r="M208" s="19">
        <f t="shared" si="101"/>
      </c>
      <c r="N208" s="19">
        <f t="shared" si="101"/>
      </c>
      <c r="O208" s="19">
        <f t="shared" si="101"/>
      </c>
      <c r="P208" s="19">
        <f t="shared" si="101"/>
      </c>
      <c r="Q208" s="19">
        <f t="shared" si="101"/>
      </c>
      <c r="R208" s="19">
        <f t="shared" si="102"/>
      </c>
      <c r="S208" s="19"/>
      <c r="T208" s="14"/>
    </row>
    <row r="209" spans="1:20" ht="15">
      <c r="A209" s="20"/>
      <c r="B209" s="93" t="s">
        <v>25</v>
      </c>
      <c r="C209" s="21">
        <f t="shared" si="98"/>
      </c>
      <c r="D209" s="21">
        <f t="shared" si="99"/>
      </c>
      <c r="E209" s="21">
        <f t="shared" si="100"/>
      </c>
      <c r="F209" s="129" t="s">
        <v>147</v>
      </c>
      <c r="G209" s="137">
        <f>Overallresults!$E$21</f>
        <v>0</v>
      </c>
      <c r="H209" s="138"/>
      <c r="I209" s="14" t="e">
        <f>IF(OR(F209="",F209-VLOOKUP($A201,AWstandards,12,FALSE)&lt;0),0,INT(VLOOKUP($A201,AWstandards,11,FALSE)*(F209-VLOOKUP($A201,AWstandards,12,FALSE))^VLOOKUP($A201,AWstandards,13,FALSE)+0.5))</f>
        <v>#VALUE!</v>
      </c>
      <c r="J209" s="22"/>
      <c r="K209" s="19">
        <f t="shared" si="101"/>
      </c>
      <c r="L209" s="19">
        <f t="shared" si="101"/>
      </c>
      <c r="M209" s="19">
        <f t="shared" si="101"/>
      </c>
      <c r="N209" s="19">
        <f t="shared" si="101"/>
      </c>
      <c r="O209" s="19">
        <f t="shared" si="101"/>
      </c>
      <c r="P209" s="19">
        <f t="shared" si="101"/>
      </c>
      <c r="Q209" s="19">
        <f t="shared" si="101"/>
      </c>
      <c r="R209" s="19">
        <f t="shared" si="102"/>
      </c>
      <c r="S209" s="19">
        <f>SUM(Decsheets!$W$5:$W$12)-(SUM(K202:Q209))</f>
        <v>16</v>
      </c>
      <c r="T209" s="14"/>
    </row>
    <row r="210" spans="1:20" ht="15">
      <c r="A210" s="28" t="s">
        <v>10</v>
      </c>
      <c r="B210" s="92"/>
      <c r="C210" s="23" t="s">
        <v>243</v>
      </c>
      <c r="D210" s="23"/>
      <c r="E210" s="26"/>
      <c r="F210" s="136" t="s">
        <v>147</v>
      </c>
      <c r="G210" s="131"/>
      <c r="H210" s="2"/>
      <c r="I210" s="14"/>
      <c r="J210" s="14"/>
      <c r="K210" s="19"/>
      <c r="L210" s="19"/>
      <c r="M210" s="19"/>
      <c r="N210" s="19"/>
      <c r="O210" s="19"/>
      <c r="P210" s="19"/>
      <c r="Q210" s="19"/>
      <c r="R210" s="19"/>
      <c r="S210" s="19"/>
      <c r="T210" s="14" t="s">
        <v>50</v>
      </c>
    </row>
    <row r="211" spans="1:20" ht="15">
      <c r="A211" s="20" t="s">
        <v>214</v>
      </c>
      <c r="B211" s="93">
        <v>1</v>
      </c>
      <c r="C211" s="21" t="str">
        <f aca="true" t="shared" si="103" ref="C211:C218">IF(A211="","",VLOOKUP($A$210,IF(LEN(A211)=2,U17MB,U17MA),VLOOKUP(LEFT(A211,1),club,6,FALSE),FALSE))</f>
        <v>Stephen Simmons</v>
      </c>
      <c r="D211" s="21">
        <f aca="true" t="shared" si="104" ref="D211:D218">IF(A211="","",VLOOKUP($A$210,IF(LEN(A211)=2,U17MB,U17MA),VLOOKUP(LEFT(A211,1),club,7,FALSE),FALSE))</f>
        <v>0</v>
      </c>
      <c r="E211" s="21" t="str">
        <f aca="true" t="shared" si="105" ref="E211:E218">IF(A211="","",VLOOKUP(LEFT(A211,1),club,2,FALSE))</f>
        <v>Bedfordshire</v>
      </c>
      <c r="F211" s="129">
        <v>6.33</v>
      </c>
      <c r="G211" s="134">
        <f>Overallresults!$D$14</f>
        <v>12</v>
      </c>
      <c r="H211" s="2"/>
      <c r="I211" s="14" t="e">
        <f>IF(OR(F211="",F211-VLOOKUP($A210,AWstandards,12,FALSE)&lt;0),0,INT(VLOOKUP($A210,AWstandards,11,FALSE)*(F211-VLOOKUP($A210,AWstandards,12,FALSE))^VLOOKUP($A210,AWstandards,13,FALSE)+0.5))</f>
        <v>#NAME?</v>
      </c>
      <c r="J211" s="22"/>
      <c r="K211" s="19">
        <f aca="true" t="shared" si="106" ref="K211:Q218">IF($A211="","",IF(LEFT($A211,1)=K$12,$G211,""))</f>
        <v>12</v>
      </c>
      <c r="L211" s="19">
        <f t="shared" si="106"/>
      </c>
      <c r="M211" s="19">
        <f t="shared" si="106"/>
      </c>
      <c r="N211" s="19">
        <f t="shared" si="106"/>
      </c>
      <c r="O211" s="19">
        <f t="shared" si="106"/>
      </c>
      <c r="P211" s="19">
        <f t="shared" si="106"/>
      </c>
      <c r="Q211" s="19">
        <f t="shared" si="106"/>
      </c>
      <c r="R211" s="19">
        <f aca="true" t="shared" si="107" ref="R211:R218">IF($A211="","",IF(LEFT($A211,1)=R$11,$G211,""))</f>
      </c>
      <c r="S211" s="19"/>
      <c r="T211" s="14"/>
    </row>
    <row r="212" spans="1:20" ht="15">
      <c r="A212" s="20" t="s">
        <v>270</v>
      </c>
      <c r="B212" s="93">
        <v>2</v>
      </c>
      <c r="C212" s="21" t="str">
        <f t="shared" si="103"/>
        <v>Daniel Fielding</v>
      </c>
      <c r="D212" s="21">
        <f t="shared" si="104"/>
        <v>0</v>
      </c>
      <c r="E212" s="21" t="str">
        <f t="shared" si="105"/>
        <v>Hertfordshire</v>
      </c>
      <c r="F212" s="129">
        <v>6.12</v>
      </c>
      <c r="G212" s="134">
        <f>Overallresults!$D$15</f>
        <v>10</v>
      </c>
      <c r="H212" s="2"/>
      <c r="I212" s="14" t="e">
        <f>IF(OR(F212="",F212-VLOOKUP($A210,AWstandards,12,FALSE)&lt;0),0,INT(VLOOKUP($A210,AWstandards,11,FALSE)*(F212-VLOOKUP($A210,AWstandards,12,FALSE))^VLOOKUP($A210,AWstandards,13,FALSE)+0.5))</f>
        <v>#NAME?</v>
      </c>
      <c r="J212" s="22"/>
      <c r="K212" s="19">
        <f t="shared" si="106"/>
      </c>
      <c r="L212" s="19">
        <f t="shared" si="106"/>
      </c>
      <c r="M212" s="19">
        <f t="shared" si="106"/>
        <v>10</v>
      </c>
      <c r="N212" s="19">
        <f t="shared" si="106"/>
      </c>
      <c r="O212" s="19">
        <f t="shared" si="106"/>
      </c>
      <c r="P212" s="19">
        <f t="shared" si="106"/>
      </c>
      <c r="Q212" s="19">
        <f t="shared" si="106"/>
      </c>
      <c r="R212" s="19">
        <f t="shared" si="107"/>
      </c>
      <c r="S212" s="19"/>
      <c r="T212" s="14"/>
    </row>
    <row r="213" spans="1:20" ht="15">
      <c r="A213" s="20" t="s">
        <v>269</v>
      </c>
      <c r="B213" s="93">
        <v>3</v>
      </c>
      <c r="C213" s="21" t="str">
        <f t="shared" si="103"/>
        <v>Jules Walker</v>
      </c>
      <c r="D213" s="21">
        <f t="shared" si="104"/>
        <v>0</v>
      </c>
      <c r="E213" s="21" t="str">
        <f t="shared" si="105"/>
        <v>Norfolk</v>
      </c>
      <c r="F213" s="129">
        <v>5.95</v>
      </c>
      <c r="G213" s="134">
        <f>Overallresults!$D$16</f>
        <v>8</v>
      </c>
      <c r="H213" s="2"/>
      <c r="I213" s="14" t="e">
        <f>IF(OR(F213="",F213-VLOOKUP($A210,AWstandards,12,FALSE)&lt;0),0,INT(VLOOKUP($A210,AWstandards,11,FALSE)*(F213-VLOOKUP($A210,AWstandards,12,FALSE))^VLOOKUP($A210,AWstandards,13,FALSE)+0.5))</f>
        <v>#NAME?</v>
      </c>
      <c r="J213" s="22"/>
      <c r="K213" s="19">
        <f t="shared" si="106"/>
      </c>
      <c r="L213" s="19">
        <f t="shared" si="106"/>
      </c>
      <c r="M213" s="19">
        <f t="shared" si="106"/>
      </c>
      <c r="N213" s="19">
        <f t="shared" si="106"/>
      </c>
      <c r="O213" s="19">
        <f t="shared" si="106"/>
        <v>8</v>
      </c>
      <c r="P213" s="19">
        <f t="shared" si="106"/>
      </c>
      <c r="Q213" s="19">
        <f t="shared" si="106"/>
      </c>
      <c r="R213" s="19">
        <f t="shared" si="107"/>
      </c>
      <c r="S213" s="19"/>
      <c r="T213" s="14"/>
    </row>
    <row r="214" spans="1:20" ht="15">
      <c r="A214" s="20" t="s">
        <v>661</v>
      </c>
      <c r="B214" s="93" t="s">
        <v>21</v>
      </c>
      <c r="C214" s="21" t="str">
        <f t="shared" si="103"/>
        <v>William Kong</v>
      </c>
      <c r="D214" s="21">
        <f t="shared" si="104"/>
        <v>0</v>
      </c>
      <c r="E214" s="21" t="str">
        <f t="shared" si="105"/>
        <v>Cambridgeshire</v>
      </c>
      <c r="F214" s="129">
        <v>5.91</v>
      </c>
      <c r="G214" s="134">
        <f>Overallresults!$D$17</f>
        <v>6</v>
      </c>
      <c r="H214" s="2"/>
      <c r="I214" s="14"/>
      <c r="J214" s="22"/>
      <c r="K214" s="19">
        <f t="shared" si="106"/>
      </c>
      <c r="L214" s="19">
        <f t="shared" si="106"/>
        <v>6</v>
      </c>
      <c r="M214" s="19">
        <f t="shared" si="106"/>
      </c>
      <c r="N214" s="19">
        <f t="shared" si="106"/>
      </c>
      <c r="O214" s="19">
        <f t="shared" si="106"/>
      </c>
      <c r="P214" s="19">
        <f t="shared" si="106"/>
      </c>
      <c r="Q214" s="19">
        <f t="shared" si="106"/>
      </c>
      <c r="R214" s="19">
        <f t="shared" si="107"/>
      </c>
      <c r="S214" s="19"/>
      <c r="T214" s="14"/>
    </row>
    <row r="215" spans="1:20" ht="15">
      <c r="A215" s="20" t="s">
        <v>267</v>
      </c>
      <c r="B215" s="93" t="s">
        <v>22</v>
      </c>
      <c r="C215" s="21" t="str">
        <f t="shared" si="103"/>
        <v>Joshua Mayston</v>
      </c>
      <c r="D215" s="21">
        <f t="shared" si="104"/>
        <v>0</v>
      </c>
      <c r="E215" s="21" t="str">
        <f t="shared" si="105"/>
        <v>Suffolk</v>
      </c>
      <c r="F215" s="129">
        <v>5.42</v>
      </c>
      <c r="G215" s="134">
        <f>Overallresults!$D$18</f>
        <v>5</v>
      </c>
      <c r="H215" s="2"/>
      <c r="I215" s="14"/>
      <c r="J215" s="22"/>
      <c r="K215" s="19">
        <f t="shared" si="106"/>
      </c>
      <c r="L215" s="19">
        <f t="shared" si="106"/>
      </c>
      <c r="M215" s="19">
        <f t="shared" si="106"/>
      </c>
      <c r="N215" s="19">
        <f t="shared" si="106"/>
      </c>
      <c r="O215" s="19">
        <f t="shared" si="106"/>
      </c>
      <c r="P215" s="19">
        <f t="shared" si="106"/>
        <v>5</v>
      </c>
      <c r="Q215" s="19">
        <f t="shared" si="106"/>
      </c>
      <c r="R215" s="19">
        <f t="shared" si="107"/>
      </c>
      <c r="S215" s="19"/>
      <c r="T215" s="14"/>
    </row>
    <row r="216" spans="1:20" ht="15">
      <c r="A216" s="20"/>
      <c r="B216" s="93" t="s">
        <v>23</v>
      </c>
      <c r="C216" s="21">
        <f t="shared" si="103"/>
      </c>
      <c r="D216" s="21">
        <f t="shared" si="104"/>
      </c>
      <c r="E216" s="21">
        <f t="shared" si="105"/>
      </c>
      <c r="F216" s="129" t="s">
        <v>147</v>
      </c>
      <c r="G216" s="134">
        <f>Overallresults!$D$19</f>
        <v>4</v>
      </c>
      <c r="H216" s="2"/>
      <c r="I216" s="14"/>
      <c r="J216" s="22"/>
      <c r="K216" s="19">
        <f t="shared" si="106"/>
      </c>
      <c r="L216" s="19">
        <f t="shared" si="106"/>
      </c>
      <c r="M216" s="19">
        <f t="shared" si="106"/>
      </c>
      <c r="N216" s="19">
        <f t="shared" si="106"/>
      </c>
      <c r="O216" s="19">
        <f t="shared" si="106"/>
      </c>
      <c r="P216" s="19">
        <f t="shared" si="106"/>
      </c>
      <c r="Q216" s="19">
        <f t="shared" si="106"/>
      </c>
      <c r="R216" s="19">
        <f t="shared" si="107"/>
      </c>
      <c r="S216" s="19"/>
      <c r="T216" s="14"/>
    </row>
    <row r="217" spans="1:20" ht="15">
      <c r="A217" s="20"/>
      <c r="B217" s="93" t="s">
        <v>24</v>
      </c>
      <c r="C217" s="21">
        <f t="shared" si="103"/>
      </c>
      <c r="D217" s="21">
        <f t="shared" si="104"/>
      </c>
      <c r="E217" s="21">
        <f t="shared" si="105"/>
      </c>
      <c r="F217" s="129" t="s">
        <v>147</v>
      </c>
      <c r="G217" s="134">
        <f>Overallresults!$D$20</f>
        <v>0</v>
      </c>
      <c r="H217" s="2"/>
      <c r="I217" s="14"/>
      <c r="J217" s="22"/>
      <c r="K217" s="19">
        <f t="shared" si="106"/>
      </c>
      <c r="L217" s="19">
        <f t="shared" si="106"/>
      </c>
      <c r="M217" s="19">
        <f t="shared" si="106"/>
      </c>
      <c r="N217" s="19">
        <f t="shared" si="106"/>
      </c>
      <c r="O217" s="19">
        <f t="shared" si="106"/>
      </c>
      <c r="P217" s="19">
        <f t="shared" si="106"/>
      </c>
      <c r="Q217" s="19">
        <f t="shared" si="106"/>
      </c>
      <c r="R217" s="19">
        <f t="shared" si="107"/>
      </c>
      <c r="S217" s="19"/>
      <c r="T217" s="14"/>
    </row>
    <row r="218" spans="1:20" ht="15">
      <c r="A218" s="20"/>
      <c r="B218" s="93" t="s">
        <v>25</v>
      </c>
      <c r="C218" s="21">
        <f t="shared" si="103"/>
      </c>
      <c r="D218" s="21">
        <f t="shared" si="104"/>
      </c>
      <c r="E218" s="21">
        <f t="shared" si="105"/>
      </c>
      <c r="F218" s="129" t="s">
        <v>147</v>
      </c>
      <c r="G218" s="134">
        <f>Overallresults!$D$21</f>
        <v>0</v>
      </c>
      <c r="H218" s="2"/>
      <c r="I218" s="14" t="e">
        <f>IF(OR(F218="",F218-VLOOKUP($A210,AWstandards,12,FALSE)&lt;0),0,INT(VLOOKUP($A210,AWstandards,11,FALSE)*(F218-VLOOKUP($A210,AWstandards,12,FALSE))^VLOOKUP($A210,AWstandards,13,FALSE)+0.5))</f>
        <v>#VALUE!</v>
      </c>
      <c r="J218" s="22"/>
      <c r="K218" s="19">
        <f t="shared" si="106"/>
      </c>
      <c r="L218" s="19">
        <f t="shared" si="106"/>
      </c>
      <c r="M218" s="19">
        <f t="shared" si="106"/>
      </c>
      <c r="N218" s="19">
        <f t="shared" si="106"/>
      </c>
      <c r="O218" s="19">
        <f t="shared" si="106"/>
      </c>
      <c r="P218" s="19">
        <f t="shared" si="106"/>
      </c>
      <c r="Q218" s="19">
        <f t="shared" si="106"/>
      </c>
      <c r="R218" s="19">
        <f t="shared" si="107"/>
      </c>
      <c r="S218" s="19">
        <f>SUM(Decsheets!$V$5:$V$12)-(SUM(K211:Q218))</f>
        <v>4</v>
      </c>
      <c r="T218" s="14"/>
    </row>
    <row r="219" spans="1:20" ht="15">
      <c r="A219" s="28" t="s">
        <v>10</v>
      </c>
      <c r="B219" s="92"/>
      <c r="C219" s="23" t="s">
        <v>244</v>
      </c>
      <c r="D219" s="23"/>
      <c r="E219" s="26"/>
      <c r="F219" s="136" t="s">
        <v>147</v>
      </c>
      <c r="G219" s="131"/>
      <c r="H219" s="2"/>
      <c r="I219" s="14"/>
      <c r="J219" s="14"/>
      <c r="K219" s="19"/>
      <c r="L219" s="19"/>
      <c r="M219" s="19"/>
      <c r="N219" s="19"/>
      <c r="O219" s="19"/>
      <c r="P219" s="19"/>
      <c r="Q219" s="19"/>
      <c r="R219" s="19"/>
      <c r="S219" s="19"/>
      <c r="T219" s="14" t="s">
        <v>52</v>
      </c>
    </row>
    <row r="220" spans="1:20" ht="15">
      <c r="A220" s="20" t="s">
        <v>660</v>
      </c>
      <c r="B220" s="93">
        <v>1</v>
      </c>
      <c r="C220" s="21" t="str">
        <f aca="true" t="shared" si="108" ref="C220:C227">IF(A220="","",VLOOKUP($A$219,IF(LEN(A220)=2,U17MB,U17MA),VLOOKUP(LEFT(A220,1),club,6,FALSE),FALSE))</f>
        <v>Tom Gerard</v>
      </c>
      <c r="D220" s="21">
        <f aca="true" t="shared" si="109" ref="D220:D227">IF(A220="","",VLOOKUP($A$219,IF(LEN(A220)=2,U17MB,U17MA),VLOOKUP(LEFT(A220,1),club,7,FALSE),FALSE))</f>
        <v>0</v>
      </c>
      <c r="E220" s="21" t="str">
        <f aca="true" t="shared" si="110" ref="E220:E227">IF(A220="","",VLOOKUP(LEFT(A220,1),club,2,FALSE))</f>
        <v>Hertfordshire</v>
      </c>
      <c r="F220" s="129">
        <v>6.09</v>
      </c>
      <c r="G220" s="134">
        <f>Overallresults!$E$14</f>
        <v>8</v>
      </c>
      <c r="H220" s="2"/>
      <c r="I220" s="14" t="e">
        <f>IF(OR(F220="",F220-VLOOKUP($A219,AWstandards,12,FALSE)&lt;0),0,INT(VLOOKUP($A219,AWstandards,11,FALSE)*(F220-VLOOKUP($A219,AWstandards,12,FALSE))^VLOOKUP($A219,AWstandards,13,FALSE)+0.5))</f>
        <v>#NAME?</v>
      </c>
      <c r="J220" s="22"/>
      <c r="K220" s="19">
        <f aca="true" t="shared" si="111" ref="K220:Q227">IF($A220="","",IF(LEFT($A220,1)=K$12,$G220,""))</f>
      </c>
      <c r="L220" s="19">
        <f t="shared" si="111"/>
      </c>
      <c r="M220" s="19">
        <f t="shared" si="111"/>
        <v>8</v>
      </c>
      <c r="N220" s="19">
        <f t="shared" si="111"/>
      </c>
      <c r="O220" s="19">
        <f t="shared" si="111"/>
      </c>
      <c r="P220" s="19">
        <f t="shared" si="111"/>
      </c>
      <c r="Q220" s="19">
        <f t="shared" si="111"/>
      </c>
      <c r="R220" s="19">
        <f aca="true" t="shared" si="112" ref="R220:R227">IF($A220="","",IF(LEFT($A220,1)=R$11,$G220,""))</f>
      </c>
      <c r="S220" s="19"/>
      <c r="T220" s="14"/>
    </row>
    <row r="221" spans="1:20" ht="15">
      <c r="A221" s="20" t="s">
        <v>157</v>
      </c>
      <c r="B221" s="93">
        <v>2</v>
      </c>
      <c r="C221" s="21" t="str">
        <f t="shared" si="108"/>
        <v>Nikolaos Tirchineci</v>
      </c>
      <c r="D221" s="21">
        <f t="shared" si="109"/>
        <v>0</v>
      </c>
      <c r="E221" s="21" t="str">
        <f t="shared" si="110"/>
        <v>Cambridgeshire</v>
      </c>
      <c r="F221" s="129">
        <v>4.84</v>
      </c>
      <c r="G221" s="134">
        <f>Overallresults!$E$15</f>
        <v>6</v>
      </c>
      <c r="H221" s="2"/>
      <c r="I221" s="14" t="e">
        <f>IF(OR(F221="",F221-VLOOKUP($A219,AWstandards,12,FALSE)&lt;0),0,INT(VLOOKUP($A219,AWstandards,11,FALSE)*(F221-VLOOKUP($A219,AWstandards,12,FALSE))^VLOOKUP($A219,AWstandards,13,FALSE)+0.5))</f>
        <v>#NAME?</v>
      </c>
      <c r="J221" s="22"/>
      <c r="K221" s="19">
        <f t="shared" si="111"/>
      </c>
      <c r="L221" s="19">
        <f t="shared" si="111"/>
        <v>6</v>
      </c>
      <c r="M221" s="19">
        <f t="shared" si="111"/>
      </c>
      <c r="N221" s="19">
        <f t="shared" si="111"/>
      </c>
      <c r="O221" s="19">
        <f t="shared" si="111"/>
      </c>
      <c r="P221" s="19">
        <f t="shared" si="111"/>
      </c>
      <c r="Q221" s="19">
        <f t="shared" si="111"/>
      </c>
      <c r="R221" s="19">
        <f t="shared" si="112"/>
      </c>
      <c r="S221" s="19"/>
      <c r="T221" s="14"/>
    </row>
    <row r="222" spans="1:20" ht="15">
      <c r="A222" s="20"/>
      <c r="B222" s="93">
        <v>3</v>
      </c>
      <c r="C222" s="21">
        <f t="shared" si="108"/>
      </c>
      <c r="D222" s="21">
        <f t="shared" si="109"/>
      </c>
      <c r="E222" s="21">
        <f t="shared" si="110"/>
      </c>
      <c r="F222" s="129" t="s">
        <v>147</v>
      </c>
      <c r="G222" s="134">
        <f>Overallresults!$E$16</f>
        <v>4</v>
      </c>
      <c r="H222" s="2"/>
      <c r="I222" s="14" t="e">
        <f>IF(OR(F222="",F222-VLOOKUP($A219,AWstandards,12,FALSE)&lt;0),0,INT(VLOOKUP($A219,AWstandards,11,FALSE)*(F222-VLOOKUP($A219,AWstandards,12,FALSE))^VLOOKUP($A219,AWstandards,13,FALSE)+0.5))</f>
        <v>#VALUE!</v>
      </c>
      <c r="J222" s="22"/>
      <c r="K222" s="19">
        <f t="shared" si="111"/>
      </c>
      <c r="L222" s="19">
        <f t="shared" si="111"/>
      </c>
      <c r="M222" s="19">
        <f t="shared" si="111"/>
      </c>
      <c r="N222" s="19">
        <f t="shared" si="111"/>
      </c>
      <c r="O222" s="19">
        <f t="shared" si="111"/>
      </c>
      <c r="P222" s="19">
        <f t="shared" si="111"/>
      </c>
      <c r="Q222" s="19">
        <f t="shared" si="111"/>
      </c>
      <c r="R222" s="19">
        <f t="shared" si="112"/>
      </c>
      <c r="S222" s="19"/>
      <c r="T222" s="14"/>
    </row>
    <row r="223" spans="1:20" ht="15">
      <c r="A223" s="20"/>
      <c r="B223" s="93" t="s">
        <v>21</v>
      </c>
      <c r="C223" s="21">
        <f t="shared" si="108"/>
      </c>
      <c r="D223" s="21">
        <f t="shared" si="109"/>
      </c>
      <c r="E223" s="21">
        <f t="shared" si="110"/>
      </c>
      <c r="F223" s="129" t="s">
        <v>147</v>
      </c>
      <c r="G223" s="134">
        <f>Overallresults!$E$17</f>
        <v>3</v>
      </c>
      <c r="H223" s="2"/>
      <c r="I223" s="14"/>
      <c r="J223" s="22"/>
      <c r="K223" s="19">
        <f t="shared" si="111"/>
      </c>
      <c r="L223" s="19">
        <f t="shared" si="111"/>
      </c>
      <c r="M223" s="19">
        <f t="shared" si="111"/>
      </c>
      <c r="N223" s="19">
        <f t="shared" si="111"/>
      </c>
      <c r="O223" s="19">
        <f t="shared" si="111"/>
      </c>
      <c r="P223" s="19">
        <f t="shared" si="111"/>
      </c>
      <c r="Q223" s="19">
        <f t="shared" si="111"/>
      </c>
      <c r="R223" s="19">
        <f t="shared" si="112"/>
      </c>
      <c r="S223" s="19"/>
      <c r="T223" s="14"/>
    </row>
    <row r="224" spans="1:20" ht="15">
      <c r="A224" s="20"/>
      <c r="B224" s="93" t="s">
        <v>22</v>
      </c>
      <c r="C224" s="21">
        <f t="shared" si="108"/>
      </c>
      <c r="D224" s="21">
        <f t="shared" si="109"/>
      </c>
      <c r="E224" s="21">
        <f t="shared" si="110"/>
      </c>
      <c r="F224" s="129" t="s">
        <v>147</v>
      </c>
      <c r="G224" s="134">
        <f>Overallresults!$E$18</f>
        <v>2</v>
      </c>
      <c r="H224" s="2"/>
      <c r="I224" s="14"/>
      <c r="J224" s="22"/>
      <c r="K224" s="19">
        <f t="shared" si="111"/>
      </c>
      <c r="L224" s="19">
        <f t="shared" si="111"/>
      </c>
      <c r="M224" s="19">
        <f t="shared" si="111"/>
      </c>
      <c r="N224" s="19">
        <f t="shared" si="111"/>
      </c>
      <c r="O224" s="19">
        <f t="shared" si="111"/>
      </c>
      <c r="P224" s="19">
        <f t="shared" si="111"/>
      </c>
      <c r="Q224" s="19">
        <f t="shared" si="111"/>
      </c>
      <c r="R224" s="19">
        <f t="shared" si="112"/>
      </c>
      <c r="S224" s="19"/>
      <c r="T224" s="14"/>
    </row>
    <row r="225" spans="1:20" ht="15">
      <c r="A225" s="20"/>
      <c r="B225" s="93" t="s">
        <v>23</v>
      </c>
      <c r="C225" s="21">
        <f t="shared" si="108"/>
      </c>
      <c r="D225" s="21">
        <f t="shared" si="109"/>
      </c>
      <c r="E225" s="21">
        <f t="shared" si="110"/>
      </c>
      <c r="F225" s="129" t="s">
        <v>147</v>
      </c>
      <c r="G225" s="134">
        <f>Overallresults!$E$19</f>
        <v>1</v>
      </c>
      <c r="H225" s="2"/>
      <c r="I225" s="14"/>
      <c r="J225" s="22"/>
      <c r="K225" s="19">
        <f t="shared" si="111"/>
      </c>
      <c r="L225" s="19">
        <f t="shared" si="111"/>
      </c>
      <c r="M225" s="19">
        <f t="shared" si="111"/>
      </c>
      <c r="N225" s="19">
        <f t="shared" si="111"/>
      </c>
      <c r="O225" s="19">
        <f t="shared" si="111"/>
      </c>
      <c r="P225" s="19">
        <f t="shared" si="111"/>
      </c>
      <c r="Q225" s="19">
        <f t="shared" si="111"/>
      </c>
      <c r="R225" s="19">
        <f t="shared" si="112"/>
      </c>
      <c r="S225" s="19"/>
      <c r="T225" s="14"/>
    </row>
    <row r="226" spans="1:20" ht="15">
      <c r="A226" s="20"/>
      <c r="B226" s="93" t="s">
        <v>24</v>
      </c>
      <c r="C226" s="21">
        <f t="shared" si="108"/>
      </c>
      <c r="D226" s="21">
        <f t="shared" si="109"/>
      </c>
      <c r="E226" s="21">
        <f t="shared" si="110"/>
      </c>
      <c r="F226" s="129" t="s">
        <v>147</v>
      </c>
      <c r="G226" s="134">
        <f>Overallresults!$E$20</f>
        <v>0</v>
      </c>
      <c r="H226" s="2"/>
      <c r="I226" s="14"/>
      <c r="J226" s="22"/>
      <c r="K226" s="19">
        <f t="shared" si="111"/>
      </c>
      <c r="L226" s="19">
        <f t="shared" si="111"/>
      </c>
      <c r="M226" s="19">
        <f t="shared" si="111"/>
      </c>
      <c r="N226" s="19">
        <f t="shared" si="111"/>
      </c>
      <c r="O226" s="19">
        <f t="shared" si="111"/>
      </c>
      <c r="P226" s="19">
        <f t="shared" si="111"/>
      </c>
      <c r="Q226" s="19">
        <f t="shared" si="111"/>
      </c>
      <c r="R226" s="19">
        <f t="shared" si="112"/>
      </c>
      <c r="S226" s="19"/>
      <c r="T226" s="14"/>
    </row>
    <row r="227" spans="1:20" ht="15">
      <c r="A227" s="20"/>
      <c r="B227" s="93" t="s">
        <v>25</v>
      </c>
      <c r="C227" s="21">
        <f t="shared" si="108"/>
      </c>
      <c r="D227" s="21">
        <f t="shared" si="109"/>
      </c>
      <c r="E227" s="21">
        <f t="shared" si="110"/>
      </c>
      <c r="F227" s="129" t="s">
        <v>147</v>
      </c>
      <c r="G227" s="134">
        <f>Overallresults!$E$21</f>
        <v>0</v>
      </c>
      <c r="H227" s="2"/>
      <c r="I227" s="14" t="e">
        <f>IF(OR(F227="",F227-VLOOKUP($A219,AWstandards,12,FALSE)&lt;0),0,INT(VLOOKUP($A219,AWstandards,11,FALSE)*(F227-VLOOKUP($A219,AWstandards,12,FALSE))^VLOOKUP($A219,AWstandards,13,FALSE)+0.5))</f>
        <v>#VALUE!</v>
      </c>
      <c r="J227" s="22"/>
      <c r="K227" s="19">
        <f t="shared" si="111"/>
      </c>
      <c r="L227" s="19">
        <f t="shared" si="111"/>
      </c>
      <c r="M227" s="19">
        <f t="shared" si="111"/>
      </c>
      <c r="N227" s="19">
        <f t="shared" si="111"/>
      </c>
      <c r="O227" s="19">
        <f t="shared" si="111"/>
      </c>
      <c r="P227" s="19">
        <f t="shared" si="111"/>
      </c>
      <c r="Q227" s="19">
        <f t="shared" si="111"/>
      </c>
      <c r="R227" s="19">
        <f t="shared" si="112"/>
      </c>
      <c r="S227" s="19">
        <f>SUM(Decsheets!$W$5:$W$12)-(SUM(K220:Q227))</f>
        <v>10</v>
      </c>
      <c r="T227" s="14"/>
    </row>
    <row r="228" spans="1:20" ht="15">
      <c r="A228" s="28" t="s">
        <v>11</v>
      </c>
      <c r="B228" s="92"/>
      <c r="C228" s="23" t="s">
        <v>245</v>
      </c>
      <c r="D228" s="23"/>
      <c r="E228" s="26"/>
      <c r="F228" s="136" t="s">
        <v>147</v>
      </c>
      <c r="G228" s="131"/>
      <c r="H228" s="2"/>
      <c r="I228" s="14"/>
      <c r="J228" s="14"/>
      <c r="K228" s="19"/>
      <c r="L228" s="19"/>
      <c r="M228" s="19"/>
      <c r="N228" s="19"/>
      <c r="O228" s="19"/>
      <c r="P228" s="19"/>
      <c r="Q228" s="19"/>
      <c r="R228" s="19"/>
      <c r="S228" s="19"/>
      <c r="T228" s="14" t="s">
        <v>54</v>
      </c>
    </row>
    <row r="229" spans="1:20" ht="15">
      <c r="A229" s="20" t="s">
        <v>157</v>
      </c>
      <c r="B229" s="93">
        <v>1</v>
      </c>
      <c r="C229" s="21" t="str">
        <f aca="true" t="shared" si="113" ref="C229:C236">IF(A229="","",VLOOKUP($A$228,IF(LEN(A229)=2,U17MB,U17MA),VLOOKUP(LEFT(A229,1),club,6,FALSE),FALSE))</f>
        <v>Deshwan Lascelles</v>
      </c>
      <c r="D229" s="21">
        <f aca="true" t="shared" si="114" ref="D229:D236">IF(A229="","",VLOOKUP($A$228,IF(LEN(A229)=2,U17MB,U17MA),VLOOKUP(LEFT(A229,1),club,7,FALSE),FALSE))</f>
        <v>0</v>
      </c>
      <c r="E229" s="21" t="str">
        <f>IF(A229="","",VLOOKUP(LEFT(A229,1),club,2,FALSE))</f>
        <v>Cambridgeshire</v>
      </c>
      <c r="F229" s="129">
        <v>13.99</v>
      </c>
      <c r="G229" s="134">
        <f>Overallresults!$D$14</f>
        <v>12</v>
      </c>
      <c r="H229" s="2"/>
      <c r="I229" s="14" t="e">
        <f>IF(OR(F229="",F229-VLOOKUP($A228,AWstandards,12,FALSE)&lt;0),0,INT(VLOOKUP($A228,AWstandards,11,FALSE)*(F229-VLOOKUP($A228,AWstandards,12,FALSE))^VLOOKUP($A228,AWstandards,13,FALSE)+0.5))</f>
        <v>#NAME?</v>
      </c>
      <c r="J229" s="22"/>
      <c r="K229" s="19">
        <f aca="true" t="shared" si="115" ref="K229:Q236">IF($A229="","",IF(LEFT($A229,1)=K$12,$G229,""))</f>
      </c>
      <c r="L229" s="19">
        <f t="shared" si="115"/>
        <v>12</v>
      </c>
      <c r="M229" s="19">
        <f t="shared" si="115"/>
      </c>
      <c r="N229" s="19">
        <f t="shared" si="115"/>
      </c>
      <c r="O229" s="19">
        <f t="shared" si="115"/>
      </c>
      <c r="P229" s="19">
        <f t="shared" si="115"/>
      </c>
      <c r="Q229" s="19">
        <f t="shared" si="115"/>
      </c>
      <c r="R229" s="19">
        <f aca="true" t="shared" si="116" ref="R229:R236">IF($A229="","",IF(LEFT($A229,1)=R$11,$G229,""))</f>
      </c>
      <c r="S229" s="19"/>
      <c r="T229" s="14"/>
    </row>
    <row r="230" spans="1:20" ht="15">
      <c r="A230" s="20" t="s">
        <v>269</v>
      </c>
      <c r="B230" s="93">
        <v>2</v>
      </c>
      <c r="C230" s="21" t="str">
        <f t="shared" si="113"/>
        <v>Tristan McLellan</v>
      </c>
      <c r="D230" s="21">
        <f t="shared" si="114"/>
        <v>0</v>
      </c>
      <c r="E230" s="21" t="str">
        <f aca="true" t="shared" si="117" ref="E230:E236">IF(A230="","",VLOOKUP(LEFT(A230,1),club,2,FALSE))</f>
        <v>Norfolk</v>
      </c>
      <c r="F230" s="129">
        <v>12.77</v>
      </c>
      <c r="G230" s="134">
        <f>Overallresults!$D$15</f>
        <v>10</v>
      </c>
      <c r="H230" s="2"/>
      <c r="I230" s="14" t="e">
        <f>IF(OR(F230="",F230-VLOOKUP($A228,AWstandards,12,FALSE)&lt;0),0,INT(VLOOKUP($A228,AWstandards,11,FALSE)*(F230-VLOOKUP($A228,AWstandards,12,FALSE))^VLOOKUP($A228,AWstandards,13,FALSE)+0.5))</f>
        <v>#NAME?</v>
      </c>
      <c r="J230" s="22"/>
      <c r="K230" s="19">
        <f t="shared" si="115"/>
      </c>
      <c r="L230" s="19">
        <f t="shared" si="115"/>
      </c>
      <c r="M230" s="19">
        <f t="shared" si="115"/>
      </c>
      <c r="N230" s="19">
        <f t="shared" si="115"/>
      </c>
      <c r="O230" s="19">
        <f t="shared" si="115"/>
        <v>10</v>
      </c>
      <c r="P230" s="19">
        <f t="shared" si="115"/>
      </c>
      <c r="Q230" s="19">
        <f t="shared" si="115"/>
      </c>
      <c r="R230" s="19">
        <f t="shared" si="116"/>
      </c>
      <c r="S230" s="19"/>
      <c r="T230" s="14"/>
    </row>
    <row r="231" spans="1:20" ht="15">
      <c r="A231" s="20" t="s">
        <v>270</v>
      </c>
      <c r="B231" s="93">
        <v>3</v>
      </c>
      <c r="C231" s="21" t="str">
        <f t="shared" si="113"/>
        <v>Nile Odejimi-Riley</v>
      </c>
      <c r="D231" s="21">
        <f t="shared" si="114"/>
        <v>0</v>
      </c>
      <c r="E231" s="21" t="str">
        <f t="shared" si="117"/>
        <v>Hertfordshire</v>
      </c>
      <c r="F231" s="129">
        <v>11.58</v>
      </c>
      <c r="G231" s="134">
        <f>Overallresults!$D$16</f>
        <v>8</v>
      </c>
      <c r="H231" s="2"/>
      <c r="I231" s="14" t="e">
        <f>IF(OR(F231="",F231-VLOOKUP($A228,AWstandards,12,FALSE)&lt;0),0,INT(VLOOKUP($A228,AWstandards,11,FALSE)*(F231-VLOOKUP($A228,AWstandards,12,FALSE))^VLOOKUP($A228,AWstandards,13,FALSE)+0.5))</f>
        <v>#NAME?</v>
      </c>
      <c r="J231" s="22"/>
      <c r="K231" s="19">
        <f t="shared" si="115"/>
      </c>
      <c r="L231" s="19">
        <f t="shared" si="115"/>
      </c>
      <c r="M231" s="19">
        <f t="shared" si="115"/>
        <v>8</v>
      </c>
      <c r="N231" s="19">
        <f t="shared" si="115"/>
      </c>
      <c r="O231" s="19">
        <f t="shared" si="115"/>
      </c>
      <c r="P231" s="19">
        <f t="shared" si="115"/>
      </c>
      <c r="Q231" s="19">
        <f t="shared" si="115"/>
      </c>
      <c r="R231" s="19">
        <f t="shared" si="116"/>
      </c>
      <c r="S231" s="19"/>
      <c r="T231" s="14"/>
    </row>
    <row r="232" spans="1:20" ht="15">
      <c r="A232" s="20" t="s">
        <v>662</v>
      </c>
      <c r="B232" s="93" t="s">
        <v>21</v>
      </c>
      <c r="C232" s="21" t="str">
        <f t="shared" si="113"/>
        <v>Guy McGarr</v>
      </c>
      <c r="D232" s="21">
        <f t="shared" si="114"/>
        <v>0</v>
      </c>
      <c r="E232" s="21" t="str">
        <f t="shared" si="117"/>
        <v>Suffolk</v>
      </c>
      <c r="F232" s="129">
        <v>11.54</v>
      </c>
      <c r="G232" s="134">
        <f>Overallresults!$D$17</f>
        <v>6</v>
      </c>
      <c r="H232" s="2"/>
      <c r="I232" s="14"/>
      <c r="J232" s="22"/>
      <c r="K232" s="19">
        <f t="shared" si="115"/>
      </c>
      <c r="L232" s="19">
        <f t="shared" si="115"/>
      </c>
      <c r="M232" s="19">
        <f t="shared" si="115"/>
      </c>
      <c r="N232" s="19">
        <f t="shared" si="115"/>
      </c>
      <c r="O232" s="19">
        <f t="shared" si="115"/>
      </c>
      <c r="P232" s="19">
        <f t="shared" si="115"/>
        <v>6</v>
      </c>
      <c r="Q232" s="19">
        <f t="shared" si="115"/>
      </c>
      <c r="R232" s="19">
        <f t="shared" si="116"/>
      </c>
      <c r="S232" s="19"/>
      <c r="T232" s="14"/>
    </row>
    <row r="233" spans="1:20" ht="15">
      <c r="A233" s="20"/>
      <c r="B233" s="93" t="s">
        <v>22</v>
      </c>
      <c r="C233" s="21">
        <f t="shared" si="113"/>
      </c>
      <c r="D233" s="21">
        <f t="shared" si="114"/>
      </c>
      <c r="E233" s="21">
        <f t="shared" si="117"/>
      </c>
      <c r="F233" s="129" t="s">
        <v>147</v>
      </c>
      <c r="G233" s="134">
        <f>Overallresults!$D$18</f>
        <v>5</v>
      </c>
      <c r="H233" s="2"/>
      <c r="I233" s="14"/>
      <c r="J233" s="22"/>
      <c r="K233" s="19">
        <f t="shared" si="115"/>
      </c>
      <c r="L233" s="19">
        <f t="shared" si="115"/>
      </c>
      <c r="M233" s="19">
        <f t="shared" si="115"/>
      </c>
      <c r="N233" s="19">
        <f t="shared" si="115"/>
      </c>
      <c r="O233" s="19">
        <f t="shared" si="115"/>
      </c>
      <c r="P233" s="19">
        <f t="shared" si="115"/>
      </c>
      <c r="Q233" s="19">
        <f t="shared" si="115"/>
      </c>
      <c r="R233" s="19">
        <f t="shared" si="116"/>
      </c>
      <c r="S233" s="19"/>
      <c r="T233" s="14"/>
    </row>
    <row r="234" spans="1:20" ht="15">
      <c r="A234" s="20"/>
      <c r="B234" s="93" t="s">
        <v>23</v>
      </c>
      <c r="C234" s="21">
        <f t="shared" si="113"/>
      </c>
      <c r="D234" s="21">
        <f t="shared" si="114"/>
      </c>
      <c r="E234" s="21">
        <f t="shared" si="117"/>
      </c>
      <c r="F234" s="129" t="s">
        <v>147</v>
      </c>
      <c r="G234" s="134">
        <f>Overallresults!$D$19</f>
        <v>4</v>
      </c>
      <c r="H234" s="2"/>
      <c r="I234" s="14"/>
      <c r="J234" s="22"/>
      <c r="K234" s="19">
        <f t="shared" si="115"/>
      </c>
      <c r="L234" s="19">
        <f t="shared" si="115"/>
      </c>
      <c r="M234" s="19">
        <f t="shared" si="115"/>
      </c>
      <c r="N234" s="19">
        <f t="shared" si="115"/>
      </c>
      <c r="O234" s="19">
        <f t="shared" si="115"/>
      </c>
      <c r="P234" s="19">
        <f t="shared" si="115"/>
      </c>
      <c r="Q234" s="19">
        <f t="shared" si="115"/>
      </c>
      <c r="R234" s="19">
        <f t="shared" si="116"/>
      </c>
      <c r="S234" s="19"/>
      <c r="T234" s="14"/>
    </row>
    <row r="235" spans="1:20" ht="15">
      <c r="A235" s="20"/>
      <c r="B235" s="93" t="s">
        <v>24</v>
      </c>
      <c r="C235" s="21">
        <f t="shared" si="113"/>
      </c>
      <c r="D235" s="21">
        <f t="shared" si="114"/>
      </c>
      <c r="E235" s="21">
        <f t="shared" si="117"/>
      </c>
      <c r="F235" s="129" t="s">
        <v>147</v>
      </c>
      <c r="G235" s="134">
        <f>Overallresults!$D$20</f>
        <v>0</v>
      </c>
      <c r="H235" s="2"/>
      <c r="I235" s="14"/>
      <c r="J235" s="22"/>
      <c r="K235" s="19">
        <f t="shared" si="115"/>
      </c>
      <c r="L235" s="19">
        <f t="shared" si="115"/>
      </c>
      <c r="M235" s="19">
        <f t="shared" si="115"/>
      </c>
      <c r="N235" s="19">
        <f t="shared" si="115"/>
      </c>
      <c r="O235" s="19">
        <f t="shared" si="115"/>
      </c>
      <c r="P235" s="19">
        <f t="shared" si="115"/>
      </c>
      <c r="Q235" s="19">
        <f t="shared" si="115"/>
      </c>
      <c r="R235" s="19">
        <f t="shared" si="116"/>
      </c>
      <c r="S235" s="19"/>
      <c r="T235" s="14"/>
    </row>
    <row r="236" spans="1:20" ht="15">
      <c r="A236" s="20"/>
      <c r="B236" s="93" t="s">
        <v>25</v>
      </c>
      <c r="C236" s="21">
        <f t="shared" si="113"/>
      </c>
      <c r="D236" s="21">
        <f t="shared" si="114"/>
      </c>
      <c r="E236" s="21">
        <f t="shared" si="117"/>
      </c>
      <c r="F236" s="129" t="s">
        <v>147</v>
      </c>
      <c r="G236" s="134">
        <f>Overallresults!$D$21</f>
        <v>0</v>
      </c>
      <c r="H236" s="2"/>
      <c r="I236" s="14" t="e">
        <f>IF(OR(F236="",F236-VLOOKUP($A228,AWstandards,12,FALSE)&lt;0),0,INT(VLOOKUP($A228,AWstandards,11,FALSE)*(F236-VLOOKUP($A228,AWstandards,12,FALSE))^VLOOKUP($A228,AWstandards,13,FALSE)+0.5))</f>
        <v>#VALUE!</v>
      </c>
      <c r="J236" s="22"/>
      <c r="K236" s="19">
        <f t="shared" si="115"/>
      </c>
      <c r="L236" s="19">
        <f t="shared" si="115"/>
      </c>
      <c r="M236" s="19">
        <f t="shared" si="115"/>
      </c>
      <c r="N236" s="19">
        <f t="shared" si="115"/>
      </c>
      <c r="O236" s="19">
        <f t="shared" si="115"/>
      </c>
      <c r="P236" s="19">
        <f t="shared" si="115"/>
      </c>
      <c r="Q236" s="19">
        <f t="shared" si="115"/>
      </c>
      <c r="R236" s="19">
        <f t="shared" si="116"/>
      </c>
      <c r="S236" s="19">
        <f>SUM(Decsheets!$V$5:$V$12)-(SUM(K229:Q236))</f>
        <v>9</v>
      </c>
      <c r="T236" s="14"/>
    </row>
    <row r="237" spans="1:20" ht="15">
      <c r="A237" s="28" t="s">
        <v>11</v>
      </c>
      <c r="B237" s="92"/>
      <c r="C237" s="23" t="s">
        <v>246</v>
      </c>
      <c r="D237" s="23"/>
      <c r="E237" s="26"/>
      <c r="F237" s="136" t="s">
        <v>147</v>
      </c>
      <c r="G237" s="131"/>
      <c r="H237" s="2"/>
      <c r="I237" s="14"/>
      <c r="J237" s="14"/>
      <c r="K237" s="19"/>
      <c r="L237" s="19"/>
      <c r="M237" s="19"/>
      <c r="N237" s="19"/>
      <c r="O237" s="19"/>
      <c r="P237" s="19"/>
      <c r="Q237" s="19"/>
      <c r="R237" s="19"/>
      <c r="S237" s="19"/>
      <c r="T237" s="14" t="s">
        <v>56</v>
      </c>
    </row>
    <row r="238" spans="1:20" ht="15">
      <c r="A238" s="20" t="s">
        <v>661</v>
      </c>
      <c r="B238" s="93">
        <v>1</v>
      </c>
      <c r="C238" s="21" t="str">
        <f aca="true" t="shared" si="118" ref="C238:C245">IF(A238="","",VLOOKUP($A$237,IF(LEN(A238)=2,U17MB,U17MA),VLOOKUP(LEFT(A238,1),club,6,FALSE),FALSE))</f>
        <v>Ayo Opaleye</v>
      </c>
      <c r="D238" s="21">
        <f aca="true" t="shared" si="119" ref="D238:D245">IF(A238="","",VLOOKUP($A$237,IF(LEN(A238)=2,U17MB,U17MA),VLOOKUP(LEFT(A238,1),club,7,FALSE),FALSE))</f>
        <v>0</v>
      </c>
      <c r="E238" s="21" t="str">
        <f aca="true" t="shared" si="120" ref="E238:E310">IF(A238="","",VLOOKUP(LEFT(A238,1),club,2,FALSE))</f>
        <v>Cambridgeshire</v>
      </c>
      <c r="F238" s="129">
        <v>12.19</v>
      </c>
      <c r="G238" s="134">
        <f>Overallresults!$E$14</f>
        <v>8</v>
      </c>
      <c r="H238" s="2"/>
      <c r="I238" s="14" t="e">
        <f>IF(OR(F238="",F238-VLOOKUP($A237,AWstandards,12,FALSE)&lt;0),0,INT(VLOOKUP($A237,AWstandards,11,FALSE)*(F238-VLOOKUP($A237,AWstandards,12,FALSE))^VLOOKUP($A237,AWstandards,13,FALSE)+0.5))</f>
        <v>#NAME?</v>
      </c>
      <c r="J238" s="22"/>
      <c r="K238" s="19">
        <f aca="true" t="shared" si="121" ref="K238:Q245">IF($A238="","",IF(LEFT($A238,1)=K$12,$G238,""))</f>
      </c>
      <c r="L238" s="19">
        <f t="shared" si="121"/>
        <v>8</v>
      </c>
      <c r="M238" s="19">
        <f t="shared" si="121"/>
      </c>
      <c r="N238" s="19">
        <f t="shared" si="121"/>
      </c>
      <c r="O238" s="19">
        <f t="shared" si="121"/>
      </c>
      <c r="P238" s="19">
        <f t="shared" si="121"/>
      </c>
      <c r="Q238" s="19">
        <f t="shared" si="121"/>
      </c>
      <c r="R238" s="19">
        <f aca="true" t="shared" si="122" ref="R238:R245">IF($A238="","",IF(LEFT($A238,1)=R$11,$G238,""))</f>
      </c>
      <c r="S238" s="19"/>
      <c r="T238" s="14"/>
    </row>
    <row r="239" spans="1:20" ht="15">
      <c r="A239" s="20" t="s">
        <v>660</v>
      </c>
      <c r="B239" s="93">
        <v>2</v>
      </c>
      <c r="C239" s="21" t="str">
        <f t="shared" si="118"/>
        <v>Joshiah Barker</v>
      </c>
      <c r="D239" s="21">
        <f t="shared" si="119"/>
        <v>0</v>
      </c>
      <c r="E239" s="21" t="str">
        <f t="shared" si="120"/>
        <v>Hertfordshire</v>
      </c>
      <c r="F239" s="129">
        <v>11.57</v>
      </c>
      <c r="G239" s="134">
        <f>Overallresults!$E$15</f>
        <v>6</v>
      </c>
      <c r="H239" s="2"/>
      <c r="I239" s="14" t="e">
        <f>IF(OR(F239="",F239-VLOOKUP($A237,AWstandards,12,FALSE)&lt;0),0,INT(VLOOKUP($A237,AWstandards,11,FALSE)*(F239-VLOOKUP($A237,AWstandards,12,FALSE))^VLOOKUP($A237,AWstandards,13,FALSE)+0.5))</f>
        <v>#NAME?</v>
      </c>
      <c r="J239" s="22"/>
      <c r="K239" s="19">
        <f t="shared" si="121"/>
      </c>
      <c r="L239" s="19">
        <f t="shared" si="121"/>
      </c>
      <c r="M239" s="19">
        <f t="shared" si="121"/>
        <v>6</v>
      </c>
      <c r="N239" s="19">
        <f t="shared" si="121"/>
      </c>
      <c r="O239" s="19">
        <f t="shared" si="121"/>
      </c>
      <c r="P239" s="19">
        <f t="shared" si="121"/>
      </c>
      <c r="Q239" s="19">
        <f t="shared" si="121"/>
      </c>
      <c r="R239" s="19">
        <f t="shared" si="122"/>
      </c>
      <c r="S239" s="19"/>
      <c r="T239" s="14"/>
    </row>
    <row r="240" spans="1:20" ht="15">
      <c r="A240" s="20" t="s">
        <v>663</v>
      </c>
      <c r="B240" s="93">
        <v>3</v>
      </c>
      <c r="C240" s="21" t="str">
        <f t="shared" si="118"/>
        <v>Scott Leeder</v>
      </c>
      <c r="D240" s="21">
        <f t="shared" si="119"/>
        <v>0</v>
      </c>
      <c r="E240" s="21" t="str">
        <f t="shared" si="120"/>
        <v>Norfolk</v>
      </c>
      <c r="F240" s="129">
        <v>11.25</v>
      </c>
      <c r="G240" s="134">
        <f>Overallresults!$E$16</f>
        <v>4</v>
      </c>
      <c r="H240" s="2"/>
      <c r="I240" s="14" t="e">
        <f>IF(OR(F240="",F240-VLOOKUP($A237,AWstandards,12,FALSE)&lt;0),0,INT(VLOOKUP($A237,AWstandards,11,FALSE)*(F240-VLOOKUP($A237,AWstandards,12,FALSE))^VLOOKUP($A237,AWstandards,13,FALSE)+0.5))</f>
        <v>#NAME?</v>
      </c>
      <c r="J240" s="22"/>
      <c r="K240" s="19">
        <f t="shared" si="121"/>
      </c>
      <c r="L240" s="19">
        <f t="shared" si="121"/>
      </c>
      <c r="M240" s="19">
        <f t="shared" si="121"/>
      </c>
      <c r="N240" s="19">
        <f t="shared" si="121"/>
      </c>
      <c r="O240" s="19">
        <f t="shared" si="121"/>
        <v>4</v>
      </c>
      <c r="P240" s="19">
        <f t="shared" si="121"/>
      </c>
      <c r="Q240" s="19">
        <f t="shared" si="121"/>
      </c>
      <c r="R240" s="19">
        <f t="shared" si="122"/>
      </c>
      <c r="S240" s="19"/>
      <c r="T240" s="14"/>
    </row>
    <row r="241" spans="1:20" ht="15">
      <c r="A241" s="20"/>
      <c r="B241" s="93" t="s">
        <v>21</v>
      </c>
      <c r="C241" s="21">
        <f t="shared" si="118"/>
      </c>
      <c r="D241" s="21">
        <f t="shared" si="119"/>
      </c>
      <c r="E241" s="21">
        <f t="shared" si="120"/>
      </c>
      <c r="F241" s="129" t="s">
        <v>147</v>
      </c>
      <c r="G241" s="134">
        <f>Overallresults!$E$17</f>
        <v>3</v>
      </c>
      <c r="H241" s="2"/>
      <c r="I241" s="14"/>
      <c r="J241" s="22"/>
      <c r="K241" s="19">
        <f t="shared" si="121"/>
      </c>
      <c r="L241" s="19">
        <f t="shared" si="121"/>
      </c>
      <c r="M241" s="19">
        <f t="shared" si="121"/>
      </c>
      <c r="N241" s="19">
        <f t="shared" si="121"/>
      </c>
      <c r="O241" s="19">
        <f t="shared" si="121"/>
      </c>
      <c r="P241" s="19">
        <f t="shared" si="121"/>
      </c>
      <c r="Q241" s="19">
        <f t="shared" si="121"/>
      </c>
      <c r="R241" s="19">
        <f t="shared" si="122"/>
      </c>
      <c r="S241" s="19"/>
      <c r="T241" s="14"/>
    </row>
    <row r="242" spans="1:20" ht="15">
      <c r="A242" s="20"/>
      <c r="B242" s="93" t="s">
        <v>22</v>
      </c>
      <c r="C242" s="21">
        <f t="shared" si="118"/>
      </c>
      <c r="D242" s="21">
        <f t="shared" si="119"/>
      </c>
      <c r="E242" s="21">
        <f t="shared" si="120"/>
      </c>
      <c r="F242" s="129" t="s">
        <v>147</v>
      </c>
      <c r="G242" s="134">
        <f>Overallresults!$E$18</f>
        <v>2</v>
      </c>
      <c r="H242" s="2"/>
      <c r="I242" s="14"/>
      <c r="J242" s="22"/>
      <c r="K242" s="19">
        <f t="shared" si="121"/>
      </c>
      <c r="L242" s="19">
        <f t="shared" si="121"/>
      </c>
      <c r="M242" s="19">
        <f t="shared" si="121"/>
      </c>
      <c r="N242" s="19">
        <f t="shared" si="121"/>
      </c>
      <c r="O242" s="19">
        <f t="shared" si="121"/>
      </c>
      <c r="P242" s="19">
        <f t="shared" si="121"/>
      </c>
      <c r="Q242" s="19">
        <f t="shared" si="121"/>
      </c>
      <c r="R242" s="19">
        <f t="shared" si="122"/>
      </c>
      <c r="S242" s="19"/>
      <c r="T242" s="14"/>
    </row>
    <row r="243" spans="1:20" ht="15">
      <c r="A243" s="20"/>
      <c r="B243" s="93" t="s">
        <v>23</v>
      </c>
      <c r="C243" s="21">
        <f t="shared" si="118"/>
      </c>
      <c r="D243" s="21">
        <f t="shared" si="119"/>
      </c>
      <c r="E243" s="21">
        <f t="shared" si="120"/>
      </c>
      <c r="F243" s="129" t="s">
        <v>147</v>
      </c>
      <c r="G243" s="134">
        <f>Overallresults!$E$19</f>
        <v>1</v>
      </c>
      <c r="H243" s="2"/>
      <c r="I243" s="14"/>
      <c r="J243" s="22"/>
      <c r="K243" s="19">
        <f t="shared" si="121"/>
      </c>
      <c r="L243" s="19">
        <f t="shared" si="121"/>
      </c>
      <c r="M243" s="19">
        <f t="shared" si="121"/>
      </c>
      <c r="N243" s="19">
        <f t="shared" si="121"/>
      </c>
      <c r="O243" s="19">
        <f t="shared" si="121"/>
      </c>
      <c r="P243" s="19">
        <f t="shared" si="121"/>
      </c>
      <c r="Q243" s="19">
        <f t="shared" si="121"/>
      </c>
      <c r="R243" s="19">
        <f t="shared" si="122"/>
      </c>
      <c r="S243" s="19"/>
      <c r="T243" s="14"/>
    </row>
    <row r="244" spans="1:20" ht="15">
      <c r="A244" s="20"/>
      <c r="B244" s="93" t="s">
        <v>24</v>
      </c>
      <c r="C244" s="21">
        <f t="shared" si="118"/>
      </c>
      <c r="D244" s="21">
        <f t="shared" si="119"/>
      </c>
      <c r="E244" s="21">
        <f t="shared" si="120"/>
      </c>
      <c r="F244" s="129" t="s">
        <v>147</v>
      </c>
      <c r="G244" s="134">
        <f>Overallresults!$E$20</f>
        <v>0</v>
      </c>
      <c r="H244" s="2"/>
      <c r="I244" s="14"/>
      <c r="J244" s="22"/>
      <c r="K244" s="19">
        <f t="shared" si="121"/>
      </c>
      <c r="L244" s="19">
        <f t="shared" si="121"/>
      </c>
      <c r="M244" s="19">
        <f t="shared" si="121"/>
      </c>
      <c r="N244" s="19">
        <f t="shared" si="121"/>
      </c>
      <c r="O244" s="19">
        <f t="shared" si="121"/>
      </c>
      <c r="P244" s="19">
        <f t="shared" si="121"/>
      </c>
      <c r="Q244" s="19">
        <f t="shared" si="121"/>
      </c>
      <c r="R244" s="19">
        <f t="shared" si="122"/>
      </c>
      <c r="S244" s="19"/>
      <c r="T244" s="14"/>
    </row>
    <row r="245" spans="1:20" ht="15">
      <c r="A245" s="20"/>
      <c r="B245" s="93" t="s">
        <v>25</v>
      </c>
      <c r="C245" s="21">
        <f t="shared" si="118"/>
      </c>
      <c r="D245" s="21">
        <f t="shared" si="119"/>
      </c>
      <c r="E245" s="21">
        <f t="shared" si="120"/>
      </c>
      <c r="F245" s="129" t="s">
        <v>147</v>
      </c>
      <c r="G245" s="134">
        <f>Overallresults!$E$21</f>
        <v>0</v>
      </c>
      <c r="H245" s="2"/>
      <c r="I245" s="14"/>
      <c r="J245" s="22"/>
      <c r="K245" s="19">
        <f t="shared" si="121"/>
      </c>
      <c r="L245" s="19">
        <f t="shared" si="121"/>
      </c>
      <c r="M245" s="19">
        <f t="shared" si="121"/>
      </c>
      <c r="N245" s="19">
        <f t="shared" si="121"/>
      </c>
      <c r="O245" s="19">
        <f t="shared" si="121"/>
      </c>
      <c r="P245" s="19">
        <f t="shared" si="121"/>
      </c>
      <c r="Q245" s="19">
        <f t="shared" si="121"/>
      </c>
      <c r="R245" s="19">
        <f t="shared" si="122"/>
      </c>
      <c r="S245" s="19">
        <f>SUM(Decsheets!$W$5:$W$12)-(SUM(K238:Q245))</f>
        <v>6</v>
      </c>
      <c r="T245" s="14"/>
    </row>
    <row r="246" spans="1:20" ht="15">
      <c r="A246" s="28" t="s">
        <v>12</v>
      </c>
      <c r="B246" s="92"/>
      <c r="C246" s="23" t="s">
        <v>247</v>
      </c>
      <c r="D246" s="23"/>
      <c r="E246" s="26"/>
      <c r="F246" s="136" t="s">
        <v>147</v>
      </c>
      <c r="G246" s="131"/>
      <c r="H246" s="14"/>
      <c r="I246" s="14"/>
      <c r="J246" s="14"/>
      <c r="K246" s="19"/>
      <c r="L246" s="19"/>
      <c r="M246" s="19"/>
      <c r="N246" s="19"/>
      <c r="O246" s="19"/>
      <c r="P246" s="19"/>
      <c r="Q246" s="19"/>
      <c r="R246" s="19"/>
      <c r="S246" s="19"/>
      <c r="T246" s="14" t="s">
        <v>58</v>
      </c>
    </row>
    <row r="247" spans="1:20" ht="15">
      <c r="A247" s="20" t="s">
        <v>664</v>
      </c>
      <c r="B247" s="93">
        <v>1</v>
      </c>
      <c r="C247" s="21" t="str">
        <f aca="true" t="shared" si="123" ref="C247:C254">IF(A247="","",VLOOKUP($A$246,IF(LEN(A247)=2,U17MB,U17MA),VLOOKUP(LEFT(A247,1),club,6,FALSE),FALSE))</f>
        <v>Thomas Litchfield</v>
      </c>
      <c r="D247" s="21">
        <f aca="true" t="shared" si="124" ref="D247:D254">IF(A247="","",VLOOKUP($A$246,IF(LEN(A247)=2,U17MB,U17MA),VLOOKUP(LEFT(A247,1),club,7,FALSE),FALSE))</f>
        <v>0</v>
      </c>
      <c r="E247" s="21" t="str">
        <f t="shared" si="120"/>
        <v>Bedfordshire</v>
      </c>
      <c r="F247" s="129">
        <v>14.2</v>
      </c>
      <c r="G247" s="134">
        <f>Overallresults!$D$14</f>
        <v>12</v>
      </c>
      <c r="H247" s="14"/>
      <c r="I247" s="14" t="e">
        <f>IF(OR(F247="",F247-VLOOKUP($A246,AWstandards,12,FALSE)&lt;0),0,INT(VLOOKUP($A246,AWstandards,11,FALSE)*(F247-VLOOKUP($A246,AWstandards,12,FALSE))^VLOOKUP($A246,AWstandards,13,FALSE)+0.5))</f>
        <v>#NAME?</v>
      </c>
      <c r="J247" s="22"/>
      <c r="K247" s="19">
        <f aca="true" t="shared" si="125" ref="K247:Q254">IF($A247="","",IF(LEFT($A247,1)=K$12,$G247,""))</f>
        <v>12</v>
      </c>
      <c r="L247" s="19">
        <f t="shared" si="125"/>
      </c>
      <c r="M247" s="19">
        <f t="shared" si="125"/>
      </c>
      <c r="N247" s="19">
        <f t="shared" si="125"/>
      </c>
      <c r="O247" s="19">
        <f t="shared" si="125"/>
      </c>
      <c r="P247" s="19">
        <f t="shared" si="125"/>
      </c>
      <c r="Q247" s="19">
        <f t="shared" si="125"/>
      </c>
      <c r="R247" s="19">
        <f aca="true" t="shared" si="126" ref="R247:R254">IF($A247="","",IF(LEFT($A247,1)=R$11,$G247,""))</f>
      </c>
      <c r="S247" s="19"/>
      <c r="T247" s="14"/>
    </row>
    <row r="248" spans="1:20" ht="15">
      <c r="A248" s="20" t="s">
        <v>269</v>
      </c>
      <c r="B248" s="93">
        <v>2</v>
      </c>
      <c r="C248" s="21" t="str">
        <f t="shared" si="123"/>
        <v>Alfie Williams</v>
      </c>
      <c r="D248" s="21">
        <f t="shared" si="124"/>
        <v>0</v>
      </c>
      <c r="E248" s="21" t="str">
        <f t="shared" si="120"/>
        <v>Norfolk</v>
      </c>
      <c r="F248" s="129">
        <v>12.64</v>
      </c>
      <c r="G248" s="134">
        <f>Overallresults!$D$15</f>
        <v>10</v>
      </c>
      <c r="H248" s="14"/>
      <c r="I248" s="14" t="e">
        <f>IF(OR(F248="",F248-VLOOKUP($A246,AWstandards,12,FALSE)&lt;0),0,INT(VLOOKUP($A246,AWstandards,11,FALSE)*(F248-VLOOKUP($A246,AWstandards,12,FALSE))^VLOOKUP($A246,AWstandards,13,FALSE)+0.5))</f>
        <v>#NAME?</v>
      </c>
      <c r="J248" s="22"/>
      <c r="K248" s="19">
        <f t="shared" si="125"/>
      </c>
      <c r="L248" s="19">
        <f t="shared" si="125"/>
      </c>
      <c r="M248" s="19">
        <f t="shared" si="125"/>
      </c>
      <c r="N248" s="19">
        <f t="shared" si="125"/>
      </c>
      <c r="O248" s="19">
        <f t="shared" si="125"/>
        <v>10</v>
      </c>
      <c r="P248" s="19">
        <f t="shared" si="125"/>
      </c>
      <c r="Q248" s="19">
        <f t="shared" si="125"/>
      </c>
      <c r="R248" s="19">
        <f t="shared" si="126"/>
      </c>
      <c r="S248" s="19"/>
      <c r="T248" s="14"/>
    </row>
    <row r="249" spans="1:20" ht="15">
      <c r="A249" s="20" t="s">
        <v>270</v>
      </c>
      <c r="B249" s="93">
        <v>3</v>
      </c>
      <c r="C249" s="21" t="str">
        <f t="shared" si="123"/>
        <v>Joshiah Barker</v>
      </c>
      <c r="D249" s="21">
        <f t="shared" si="124"/>
        <v>0</v>
      </c>
      <c r="E249" s="21" t="str">
        <f t="shared" si="120"/>
        <v>Hertfordshire</v>
      </c>
      <c r="F249" s="129">
        <v>11.99</v>
      </c>
      <c r="G249" s="134">
        <f>Overallresults!$D$16</f>
        <v>8</v>
      </c>
      <c r="H249" s="14"/>
      <c r="I249" s="14" t="e">
        <f>IF(OR(F249="",F249-VLOOKUP($A246,AWstandards,12,FALSE)&lt;0),0,INT(VLOOKUP($A246,AWstandards,11,FALSE)*(F249-VLOOKUP($A246,AWstandards,12,FALSE))^VLOOKUP($A246,AWstandards,13,FALSE)+0.5))</f>
        <v>#NAME?</v>
      </c>
      <c r="J249" s="22"/>
      <c r="K249" s="19">
        <f t="shared" si="125"/>
      </c>
      <c r="L249" s="19">
        <f t="shared" si="125"/>
      </c>
      <c r="M249" s="19">
        <f t="shared" si="125"/>
        <v>8</v>
      </c>
      <c r="N249" s="19">
        <f t="shared" si="125"/>
      </c>
      <c r="O249" s="19">
        <f t="shared" si="125"/>
      </c>
      <c r="P249" s="19">
        <f t="shared" si="125"/>
      </c>
      <c r="Q249" s="19">
        <f t="shared" si="125"/>
      </c>
      <c r="R249" s="19">
        <f t="shared" si="126"/>
      </c>
      <c r="S249" s="19"/>
      <c r="T249" s="14"/>
    </row>
    <row r="250" spans="1:20" ht="15">
      <c r="A250" s="20" t="s">
        <v>157</v>
      </c>
      <c r="B250" s="93" t="s">
        <v>21</v>
      </c>
      <c r="C250" s="21" t="str">
        <f t="shared" si="123"/>
        <v>Benjamin Shackleton</v>
      </c>
      <c r="D250" s="21">
        <f t="shared" si="124"/>
        <v>0</v>
      </c>
      <c r="E250" s="21" t="str">
        <f t="shared" si="120"/>
        <v>Cambridgeshire</v>
      </c>
      <c r="F250" s="129">
        <v>11.87</v>
      </c>
      <c r="G250" s="134">
        <f>Overallresults!$D$17</f>
        <v>6</v>
      </c>
      <c r="H250" s="14"/>
      <c r="I250" s="14"/>
      <c r="J250" s="22"/>
      <c r="K250" s="19">
        <f t="shared" si="125"/>
      </c>
      <c r="L250" s="19">
        <f t="shared" si="125"/>
        <v>6</v>
      </c>
      <c r="M250" s="19">
        <f t="shared" si="125"/>
      </c>
      <c r="N250" s="19">
        <f t="shared" si="125"/>
      </c>
      <c r="O250" s="19">
        <f t="shared" si="125"/>
      </c>
      <c r="P250" s="19">
        <f t="shared" si="125"/>
      </c>
      <c r="Q250" s="19">
        <f t="shared" si="125"/>
      </c>
      <c r="R250" s="19">
        <f t="shared" si="126"/>
      </c>
      <c r="S250" s="19"/>
      <c r="T250" s="14"/>
    </row>
    <row r="251" spans="1:20" ht="15">
      <c r="A251" s="20" t="s">
        <v>267</v>
      </c>
      <c r="B251" s="93" t="s">
        <v>22</v>
      </c>
      <c r="C251" s="21" t="str">
        <f t="shared" si="123"/>
        <v>Isaac Wallace</v>
      </c>
      <c r="D251" s="21">
        <f t="shared" si="124"/>
        <v>0</v>
      </c>
      <c r="E251" s="21" t="str">
        <f t="shared" si="120"/>
        <v>Suffolk</v>
      </c>
      <c r="F251" s="129">
        <v>10.59</v>
      </c>
      <c r="G251" s="134">
        <f>Overallresults!$D$18</f>
        <v>5</v>
      </c>
      <c r="H251" s="14"/>
      <c r="I251" s="14"/>
      <c r="J251" s="22"/>
      <c r="K251" s="19">
        <f t="shared" si="125"/>
      </c>
      <c r="L251" s="19">
        <f t="shared" si="125"/>
      </c>
      <c r="M251" s="19">
        <f t="shared" si="125"/>
      </c>
      <c r="N251" s="19">
        <f t="shared" si="125"/>
      </c>
      <c r="O251" s="19">
        <f t="shared" si="125"/>
      </c>
      <c r="P251" s="19">
        <f t="shared" si="125"/>
        <v>5</v>
      </c>
      <c r="Q251" s="19">
        <f t="shared" si="125"/>
      </c>
      <c r="R251" s="19">
        <f t="shared" si="126"/>
      </c>
      <c r="S251" s="19"/>
      <c r="T251" s="14"/>
    </row>
    <row r="252" spans="1:20" ht="15">
      <c r="A252" s="20"/>
      <c r="B252" s="93" t="s">
        <v>23</v>
      </c>
      <c r="C252" s="21">
        <f t="shared" si="123"/>
      </c>
      <c r="D252" s="21">
        <f t="shared" si="124"/>
      </c>
      <c r="E252" s="21">
        <f t="shared" si="120"/>
      </c>
      <c r="F252" s="129" t="s">
        <v>147</v>
      </c>
      <c r="G252" s="134">
        <f>Overallresults!$D$19</f>
        <v>4</v>
      </c>
      <c r="H252" s="14"/>
      <c r="I252" s="14"/>
      <c r="J252" s="22"/>
      <c r="K252" s="19">
        <f t="shared" si="125"/>
      </c>
      <c r="L252" s="19">
        <f t="shared" si="125"/>
      </c>
      <c r="M252" s="19">
        <f t="shared" si="125"/>
      </c>
      <c r="N252" s="19">
        <f t="shared" si="125"/>
      </c>
      <c r="O252" s="19">
        <f t="shared" si="125"/>
      </c>
      <c r="P252" s="19">
        <f t="shared" si="125"/>
      </c>
      <c r="Q252" s="19">
        <f t="shared" si="125"/>
      </c>
      <c r="R252" s="19">
        <f t="shared" si="126"/>
      </c>
      <c r="S252" s="19"/>
      <c r="T252" s="14"/>
    </row>
    <row r="253" spans="1:20" ht="15">
      <c r="A253" s="20"/>
      <c r="B253" s="93" t="s">
        <v>24</v>
      </c>
      <c r="C253" s="21">
        <f t="shared" si="123"/>
      </c>
      <c r="D253" s="21">
        <f t="shared" si="124"/>
      </c>
      <c r="E253" s="21">
        <f t="shared" si="120"/>
      </c>
      <c r="F253" s="129" t="s">
        <v>147</v>
      </c>
      <c r="G253" s="134">
        <f>Overallresults!$D$20</f>
        <v>0</v>
      </c>
      <c r="H253" s="14"/>
      <c r="I253" s="14"/>
      <c r="J253" s="22"/>
      <c r="K253" s="19">
        <f t="shared" si="125"/>
      </c>
      <c r="L253" s="19">
        <f t="shared" si="125"/>
      </c>
      <c r="M253" s="19">
        <f t="shared" si="125"/>
      </c>
      <c r="N253" s="19">
        <f t="shared" si="125"/>
      </c>
      <c r="O253" s="19">
        <f t="shared" si="125"/>
      </c>
      <c r="P253" s="19">
        <f t="shared" si="125"/>
      </c>
      <c r="Q253" s="19">
        <f t="shared" si="125"/>
      </c>
      <c r="R253" s="19">
        <f t="shared" si="126"/>
      </c>
      <c r="S253" s="19"/>
      <c r="T253" s="14"/>
    </row>
    <row r="254" spans="1:20" ht="15">
      <c r="A254" s="20"/>
      <c r="B254" s="93" t="s">
        <v>25</v>
      </c>
      <c r="C254" s="21">
        <f t="shared" si="123"/>
      </c>
      <c r="D254" s="21">
        <f t="shared" si="124"/>
      </c>
      <c r="E254" s="21">
        <f t="shared" si="120"/>
      </c>
      <c r="F254" s="129" t="s">
        <v>147</v>
      </c>
      <c r="G254" s="134">
        <f>Overallresults!$D$21</f>
        <v>0</v>
      </c>
      <c r="H254" s="14"/>
      <c r="I254" s="14" t="e">
        <f>IF(OR(F254="",F254-VLOOKUP($A246,AWstandards,12,FALSE)&lt;0),0,INT(VLOOKUP($A246,AWstandards,11,FALSE)*(F254-VLOOKUP($A246,AWstandards,12,FALSE))^VLOOKUP($A246,AWstandards,13,FALSE)+0.5))</f>
        <v>#VALUE!</v>
      </c>
      <c r="J254" s="22"/>
      <c r="K254" s="19">
        <f t="shared" si="125"/>
      </c>
      <c r="L254" s="19">
        <f t="shared" si="125"/>
      </c>
      <c r="M254" s="19">
        <f t="shared" si="125"/>
      </c>
      <c r="N254" s="19">
        <f t="shared" si="125"/>
      </c>
      <c r="O254" s="19">
        <f t="shared" si="125"/>
      </c>
      <c r="P254" s="19">
        <f t="shared" si="125"/>
      </c>
      <c r="Q254" s="19">
        <f t="shared" si="125"/>
      </c>
      <c r="R254" s="19">
        <f t="shared" si="126"/>
      </c>
      <c r="S254" s="19">
        <f>SUM(Decsheets!$V$5:$V$12)-(SUM(K247:Q254))</f>
        <v>4</v>
      </c>
      <c r="T254" s="14"/>
    </row>
    <row r="255" spans="1:20" ht="15">
      <c r="A255" s="28" t="s">
        <v>12</v>
      </c>
      <c r="B255" s="92"/>
      <c r="C255" s="23" t="s">
        <v>248</v>
      </c>
      <c r="D255" s="23"/>
      <c r="E255" s="26"/>
      <c r="F255" s="136" t="s">
        <v>147</v>
      </c>
      <c r="G255" s="131"/>
      <c r="H255" s="14"/>
      <c r="I255" s="14"/>
      <c r="J255" s="14"/>
      <c r="K255" s="19"/>
      <c r="L255" s="19"/>
      <c r="M255" s="19"/>
      <c r="N255" s="19"/>
      <c r="O255" s="19"/>
      <c r="P255" s="19"/>
      <c r="Q255" s="19"/>
      <c r="R255" s="19"/>
      <c r="S255" s="19"/>
      <c r="T255" s="14" t="s">
        <v>60</v>
      </c>
    </row>
    <row r="256" spans="1:20" ht="15">
      <c r="A256" s="20" t="s">
        <v>663</v>
      </c>
      <c r="B256" s="93">
        <v>1</v>
      </c>
      <c r="C256" s="21" t="str">
        <f aca="true" t="shared" si="127" ref="C256:C263">IF(A256="","",VLOOKUP($A$255,IF(LEN(A256)=2,U17MB,U17MA),VLOOKUP(LEFT(A256,1),club,6,FALSE),FALSE))</f>
        <v>Charlie Williams</v>
      </c>
      <c r="D256" s="21">
        <f aca="true" t="shared" si="128" ref="D256:D263">IF(A256="","",VLOOKUP($A$255,IF(LEN(A256)=2,U17MB,U17MA),VLOOKUP(LEFT(A256,1),club,7,FALSE),FALSE))</f>
        <v>0</v>
      </c>
      <c r="E256" s="21" t="str">
        <f t="shared" si="120"/>
        <v>Norfolk</v>
      </c>
      <c r="F256" s="129">
        <v>11.35</v>
      </c>
      <c r="G256" s="134">
        <f>Overallresults!$E$14</f>
        <v>8</v>
      </c>
      <c r="H256" s="14"/>
      <c r="I256" s="14" t="e">
        <f>IF(OR(F256="",F256-VLOOKUP($A255,AWstandards,12,FALSE)&lt;0),0,INT(VLOOKUP($A255,AWstandards,11,FALSE)*(F256-VLOOKUP($A255,AWstandards,12,FALSE))^VLOOKUP($A255,AWstandards,13,FALSE)+0.5))</f>
        <v>#NAME?</v>
      </c>
      <c r="J256" s="22"/>
      <c r="K256" s="19">
        <f aca="true" t="shared" si="129" ref="K256:Q263">IF($A256="","",IF(LEFT($A256,1)=K$12,$G256,""))</f>
      </c>
      <c r="L256" s="19">
        <f t="shared" si="129"/>
      </c>
      <c r="M256" s="19">
        <f t="shared" si="129"/>
      </c>
      <c r="N256" s="19">
        <f t="shared" si="129"/>
      </c>
      <c r="O256" s="19">
        <f t="shared" si="129"/>
        <v>8</v>
      </c>
      <c r="P256" s="19">
        <f t="shared" si="129"/>
      </c>
      <c r="Q256" s="19">
        <f t="shared" si="129"/>
      </c>
      <c r="R256" s="19">
        <f aca="true" t="shared" si="130" ref="R256:R263">IF($A256="","",IF(LEFT($A256,1)=R$11,$G256,""))</f>
      </c>
      <c r="S256" s="19"/>
      <c r="T256" s="14"/>
    </row>
    <row r="257" spans="1:20" ht="15">
      <c r="A257" s="20" t="s">
        <v>661</v>
      </c>
      <c r="B257" s="93">
        <v>2</v>
      </c>
      <c r="C257" s="21" t="str">
        <f t="shared" si="127"/>
        <v>Thomas Smith</v>
      </c>
      <c r="D257" s="21">
        <f t="shared" si="128"/>
        <v>0</v>
      </c>
      <c r="E257" s="21" t="str">
        <f t="shared" si="120"/>
        <v>Cambridgeshire</v>
      </c>
      <c r="F257" s="129">
        <v>9.88</v>
      </c>
      <c r="G257" s="134">
        <f>Overallresults!$E$15</f>
        <v>6</v>
      </c>
      <c r="H257" s="14"/>
      <c r="I257" s="14" t="e">
        <f>IF(OR(F257="",F257-VLOOKUP($A255,AWstandards,12,FALSE)&lt;0),0,INT(VLOOKUP($A255,AWstandards,11,FALSE)*(F257-VLOOKUP($A255,AWstandards,12,FALSE))^VLOOKUP($A255,AWstandards,13,FALSE)+0.5))</f>
        <v>#NAME?</v>
      </c>
      <c r="J257" s="22"/>
      <c r="K257" s="19">
        <f t="shared" si="129"/>
      </c>
      <c r="L257" s="19">
        <f t="shared" si="129"/>
        <v>6</v>
      </c>
      <c r="M257" s="19">
        <f t="shared" si="129"/>
      </c>
      <c r="N257" s="19">
        <f t="shared" si="129"/>
      </c>
      <c r="O257" s="19">
        <f t="shared" si="129"/>
      </c>
      <c r="P257" s="19">
        <f t="shared" si="129"/>
      </c>
      <c r="Q257" s="19">
        <f t="shared" si="129"/>
      </c>
      <c r="R257" s="19">
        <f t="shared" si="130"/>
      </c>
      <c r="S257" s="19"/>
      <c r="T257" s="14"/>
    </row>
    <row r="258" spans="1:20" ht="15">
      <c r="A258" s="20" t="s">
        <v>660</v>
      </c>
      <c r="B258" s="93">
        <v>3</v>
      </c>
      <c r="C258" s="21" t="str">
        <f t="shared" si="127"/>
        <v>Will Jarvis</v>
      </c>
      <c r="D258" s="21">
        <f t="shared" si="128"/>
        <v>0</v>
      </c>
      <c r="E258" s="21" t="str">
        <f t="shared" si="120"/>
        <v>Hertfordshire</v>
      </c>
      <c r="F258" s="129">
        <v>8.77</v>
      </c>
      <c r="G258" s="134">
        <f>Overallresults!$E$16</f>
        <v>4</v>
      </c>
      <c r="H258" s="14"/>
      <c r="I258" s="14" t="e">
        <f>IF(OR(F258="",F258-VLOOKUP($A255,AWstandards,12,FALSE)&lt;0),0,INT(VLOOKUP($A255,AWstandards,11,FALSE)*(F258-VLOOKUP($A255,AWstandards,12,FALSE))^VLOOKUP($A255,AWstandards,13,FALSE)+0.5))</f>
        <v>#NAME?</v>
      </c>
      <c r="J258" s="22"/>
      <c r="K258" s="19">
        <f t="shared" si="129"/>
      </c>
      <c r="L258" s="19">
        <f t="shared" si="129"/>
      </c>
      <c r="M258" s="19">
        <f t="shared" si="129"/>
        <v>4</v>
      </c>
      <c r="N258" s="19">
        <f t="shared" si="129"/>
      </c>
      <c r="O258" s="19">
        <f t="shared" si="129"/>
      </c>
      <c r="P258" s="19">
        <f t="shared" si="129"/>
      </c>
      <c r="Q258" s="19">
        <f t="shared" si="129"/>
      </c>
      <c r="R258" s="19">
        <f t="shared" si="130"/>
      </c>
      <c r="S258" s="19"/>
      <c r="T258" s="14"/>
    </row>
    <row r="259" spans="1:20" ht="15">
      <c r="A259" s="20"/>
      <c r="B259" s="93" t="s">
        <v>21</v>
      </c>
      <c r="C259" s="21">
        <f t="shared" si="127"/>
      </c>
      <c r="D259" s="21">
        <f t="shared" si="128"/>
      </c>
      <c r="E259" s="21">
        <f t="shared" si="120"/>
      </c>
      <c r="F259" s="129" t="s">
        <v>147</v>
      </c>
      <c r="G259" s="134">
        <f>Overallresults!$E$17</f>
        <v>3</v>
      </c>
      <c r="H259" s="14"/>
      <c r="I259" s="14"/>
      <c r="J259" s="22"/>
      <c r="K259" s="19">
        <f t="shared" si="129"/>
      </c>
      <c r="L259" s="19">
        <f t="shared" si="129"/>
      </c>
      <c r="M259" s="19">
        <f t="shared" si="129"/>
      </c>
      <c r="N259" s="19">
        <f t="shared" si="129"/>
      </c>
      <c r="O259" s="19">
        <f t="shared" si="129"/>
      </c>
      <c r="P259" s="19">
        <f t="shared" si="129"/>
      </c>
      <c r="Q259" s="19">
        <f t="shared" si="129"/>
      </c>
      <c r="R259" s="19">
        <f t="shared" si="130"/>
      </c>
      <c r="S259" s="19"/>
      <c r="T259" s="14"/>
    </row>
    <row r="260" spans="1:20" ht="15">
      <c r="A260" s="20"/>
      <c r="B260" s="93" t="s">
        <v>22</v>
      </c>
      <c r="C260" s="21">
        <f t="shared" si="127"/>
      </c>
      <c r="D260" s="21">
        <f t="shared" si="128"/>
      </c>
      <c r="E260" s="21">
        <f t="shared" si="120"/>
      </c>
      <c r="F260" s="129" t="s">
        <v>147</v>
      </c>
      <c r="G260" s="134">
        <f>Overallresults!$E$18</f>
        <v>2</v>
      </c>
      <c r="H260" s="14"/>
      <c r="I260" s="14"/>
      <c r="J260" s="22"/>
      <c r="K260" s="19">
        <f t="shared" si="129"/>
      </c>
      <c r="L260" s="19">
        <f t="shared" si="129"/>
      </c>
      <c r="M260" s="19">
        <f t="shared" si="129"/>
      </c>
      <c r="N260" s="19">
        <f t="shared" si="129"/>
      </c>
      <c r="O260" s="19">
        <f t="shared" si="129"/>
      </c>
      <c r="P260" s="19">
        <f t="shared" si="129"/>
      </c>
      <c r="Q260" s="19">
        <f t="shared" si="129"/>
      </c>
      <c r="R260" s="19">
        <f t="shared" si="130"/>
      </c>
      <c r="S260" s="19"/>
      <c r="T260" s="14"/>
    </row>
    <row r="261" spans="1:20" ht="15">
      <c r="A261" s="20"/>
      <c r="B261" s="93" t="s">
        <v>23</v>
      </c>
      <c r="C261" s="21">
        <f t="shared" si="127"/>
      </c>
      <c r="D261" s="21">
        <f t="shared" si="128"/>
      </c>
      <c r="E261" s="21">
        <f t="shared" si="120"/>
      </c>
      <c r="F261" s="129" t="s">
        <v>147</v>
      </c>
      <c r="G261" s="134">
        <f>Overallresults!$E$19</f>
        <v>1</v>
      </c>
      <c r="H261" s="14"/>
      <c r="I261" s="14"/>
      <c r="J261" s="22"/>
      <c r="K261" s="19">
        <f t="shared" si="129"/>
      </c>
      <c r="L261" s="19">
        <f t="shared" si="129"/>
      </c>
      <c r="M261" s="19">
        <f t="shared" si="129"/>
      </c>
      <c r="N261" s="19">
        <f t="shared" si="129"/>
      </c>
      <c r="O261" s="19">
        <f t="shared" si="129"/>
      </c>
      <c r="P261" s="19">
        <f t="shared" si="129"/>
      </c>
      <c r="Q261" s="19">
        <f t="shared" si="129"/>
      </c>
      <c r="R261" s="19">
        <f t="shared" si="130"/>
      </c>
      <c r="S261" s="19"/>
      <c r="T261" s="14"/>
    </row>
    <row r="262" spans="1:20" ht="15">
      <c r="A262" s="20"/>
      <c r="B262" s="93" t="s">
        <v>24</v>
      </c>
      <c r="C262" s="21">
        <f t="shared" si="127"/>
      </c>
      <c r="D262" s="21">
        <f t="shared" si="128"/>
      </c>
      <c r="E262" s="21">
        <f t="shared" si="120"/>
      </c>
      <c r="F262" s="129" t="s">
        <v>147</v>
      </c>
      <c r="G262" s="134">
        <f>Overallresults!$E$20</f>
        <v>0</v>
      </c>
      <c r="H262" s="14"/>
      <c r="I262" s="14"/>
      <c r="J262" s="22"/>
      <c r="K262" s="19">
        <f t="shared" si="129"/>
      </c>
      <c r="L262" s="19">
        <f t="shared" si="129"/>
      </c>
      <c r="M262" s="19">
        <f t="shared" si="129"/>
      </c>
      <c r="N262" s="19">
        <f t="shared" si="129"/>
      </c>
      <c r="O262" s="19">
        <f t="shared" si="129"/>
      </c>
      <c r="P262" s="19">
        <f t="shared" si="129"/>
      </c>
      <c r="Q262" s="19">
        <f t="shared" si="129"/>
      </c>
      <c r="R262" s="19">
        <f t="shared" si="130"/>
      </c>
      <c r="S262" s="19"/>
      <c r="T262" s="14"/>
    </row>
    <row r="263" spans="1:20" ht="15">
      <c r="A263" s="20"/>
      <c r="B263" s="93" t="s">
        <v>25</v>
      </c>
      <c r="C263" s="21">
        <f t="shared" si="127"/>
      </c>
      <c r="D263" s="21">
        <f t="shared" si="128"/>
      </c>
      <c r="E263" s="21">
        <f t="shared" si="120"/>
      </c>
      <c r="F263" s="129" t="s">
        <v>147</v>
      </c>
      <c r="G263" s="134">
        <f>Overallresults!$E$21</f>
        <v>0</v>
      </c>
      <c r="H263" s="14"/>
      <c r="I263" s="14" t="e">
        <f>IF(OR(F263="",F263-VLOOKUP($A255,AWstandards,12,FALSE)&lt;0),0,INT(VLOOKUP($A255,AWstandards,11,FALSE)*(F263-VLOOKUP($A255,AWstandards,12,FALSE))^VLOOKUP($A255,AWstandards,13,FALSE)+0.5))</f>
        <v>#VALUE!</v>
      </c>
      <c r="J263" s="22"/>
      <c r="K263" s="19">
        <f t="shared" si="129"/>
      </c>
      <c r="L263" s="19">
        <f t="shared" si="129"/>
      </c>
      <c r="M263" s="19">
        <f t="shared" si="129"/>
      </c>
      <c r="N263" s="19">
        <f t="shared" si="129"/>
      </c>
      <c r="O263" s="19">
        <f t="shared" si="129"/>
      </c>
      <c r="P263" s="19">
        <f t="shared" si="129"/>
      </c>
      <c r="Q263" s="19">
        <f t="shared" si="129"/>
      </c>
      <c r="R263" s="19">
        <f t="shared" si="130"/>
      </c>
      <c r="S263" s="19">
        <f>SUM(Decsheets!$W$5:$W$12)-(SUM(K256:Q263))</f>
        <v>6</v>
      </c>
      <c r="T263" s="14"/>
    </row>
    <row r="264" spans="1:20" ht="15">
      <c r="A264" s="28" t="s">
        <v>13</v>
      </c>
      <c r="B264" s="92"/>
      <c r="C264" s="23" t="s">
        <v>249</v>
      </c>
      <c r="D264" s="23"/>
      <c r="E264" s="26"/>
      <c r="F264" s="136" t="s">
        <v>147</v>
      </c>
      <c r="G264" s="131"/>
      <c r="H264" s="14"/>
      <c r="I264" s="14"/>
      <c r="J264" s="14"/>
      <c r="K264" s="19"/>
      <c r="L264" s="19"/>
      <c r="M264" s="19"/>
      <c r="N264" s="19"/>
      <c r="O264" s="19"/>
      <c r="P264" s="19"/>
      <c r="Q264" s="19"/>
      <c r="R264" s="19"/>
      <c r="S264" s="19"/>
      <c r="T264" s="14" t="s">
        <v>62</v>
      </c>
    </row>
    <row r="265" spans="1:20" ht="15">
      <c r="A265" s="20" t="s">
        <v>270</v>
      </c>
      <c r="B265" s="93">
        <v>1</v>
      </c>
      <c r="C265" s="21" t="str">
        <f aca="true" t="shared" si="131" ref="C265:C272">IF(A265="","",VLOOKUP($A$264,IF(LEN(A265)=2,U17MB,U17MA),VLOOKUP(LEFT(A265,1),club,6,FALSE),FALSE))</f>
        <v>Dominic Buckland</v>
      </c>
      <c r="D265" s="21">
        <f aca="true" t="shared" si="132" ref="D265:D272">IF(A265="","",VLOOKUP($A$264,IF(LEN(A265)=2,U17MB,U17MA),VLOOKUP(LEFT(A265,1),club,7,FALSE),FALSE))</f>
        <v>0</v>
      </c>
      <c r="E265" s="21" t="str">
        <f t="shared" si="120"/>
        <v>Hertfordshire</v>
      </c>
      <c r="F265" s="129">
        <v>45.19</v>
      </c>
      <c r="G265" s="134">
        <f>Overallresults!$D$14</f>
        <v>12</v>
      </c>
      <c r="H265" s="14"/>
      <c r="I265" s="14" t="e">
        <f>IF(OR(F265="",F265-VLOOKUP($A264,AWstandards,12,FALSE)&lt;0),0,INT(VLOOKUP($A264,AWstandards,11,FALSE)*(F265-VLOOKUP($A264,AWstandards,12,FALSE))^VLOOKUP($A264,AWstandards,13,FALSE)+0.5))</f>
        <v>#NAME?</v>
      </c>
      <c r="J265" s="22"/>
      <c r="K265" s="19">
        <f aca="true" t="shared" si="133" ref="K265:Q272">IF($A265="","",IF(LEFT($A265,1)=K$12,$G265,""))</f>
      </c>
      <c r="L265" s="19">
        <f t="shared" si="133"/>
      </c>
      <c r="M265" s="19">
        <f t="shared" si="133"/>
        <v>12</v>
      </c>
      <c r="N265" s="19">
        <f t="shared" si="133"/>
      </c>
      <c r="O265" s="19">
        <f t="shared" si="133"/>
      </c>
      <c r="P265" s="19">
        <f t="shared" si="133"/>
      </c>
      <c r="Q265" s="19">
        <f t="shared" si="133"/>
      </c>
      <c r="R265" s="19">
        <f aca="true" t="shared" si="134" ref="R265:R272">IF($A265="","",IF(LEFT($A265,1)=R$11,$G265,""))</f>
      </c>
      <c r="S265" s="19"/>
      <c r="T265" s="14"/>
    </row>
    <row r="266" spans="1:20" ht="15">
      <c r="A266" s="20" t="s">
        <v>267</v>
      </c>
      <c r="B266" s="93">
        <v>2</v>
      </c>
      <c r="C266" s="21" t="str">
        <f t="shared" si="131"/>
        <v>Archie Cleverley</v>
      </c>
      <c r="D266" s="21">
        <f t="shared" si="132"/>
        <v>0</v>
      </c>
      <c r="E266" s="21" t="str">
        <f t="shared" si="120"/>
        <v>Suffolk</v>
      </c>
      <c r="F266" s="129">
        <v>38.4</v>
      </c>
      <c r="G266" s="134">
        <f>Overallresults!$D$15</f>
        <v>10</v>
      </c>
      <c r="H266" s="14"/>
      <c r="I266" s="14" t="e">
        <f>IF(OR(F266="",F266-VLOOKUP($A264,AWstandards,12,FALSE)&lt;0),0,INT(VLOOKUP($A264,AWstandards,11,FALSE)*(F266-VLOOKUP($A264,AWstandards,12,FALSE))^VLOOKUP($A264,AWstandards,13,FALSE)+0.5))</f>
        <v>#NAME?</v>
      </c>
      <c r="J266" s="22"/>
      <c r="K266" s="19">
        <f t="shared" si="133"/>
      </c>
      <c r="L266" s="19">
        <f t="shared" si="133"/>
      </c>
      <c r="M266" s="19">
        <f t="shared" si="133"/>
      </c>
      <c r="N266" s="19">
        <f t="shared" si="133"/>
      </c>
      <c r="O266" s="19">
        <f t="shared" si="133"/>
      </c>
      <c r="P266" s="19">
        <f t="shared" si="133"/>
        <v>10</v>
      </c>
      <c r="Q266" s="19">
        <f t="shared" si="133"/>
      </c>
      <c r="R266" s="19">
        <f t="shared" si="134"/>
      </c>
      <c r="S266" s="19"/>
      <c r="T266" s="14"/>
    </row>
    <row r="267" spans="1:20" ht="15">
      <c r="A267" s="20" t="s">
        <v>269</v>
      </c>
      <c r="B267" s="93">
        <v>3</v>
      </c>
      <c r="C267" s="21" t="str">
        <f t="shared" si="131"/>
        <v>Charlie Williams</v>
      </c>
      <c r="D267" s="21">
        <f t="shared" si="132"/>
        <v>0</v>
      </c>
      <c r="E267" s="21" t="str">
        <f t="shared" si="120"/>
        <v>Norfolk</v>
      </c>
      <c r="F267" s="129">
        <v>35.1</v>
      </c>
      <c r="G267" s="134">
        <f>Overallresults!$D$16</f>
        <v>8</v>
      </c>
      <c r="H267" s="14"/>
      <c r="I267" s="14" t="e">
        <f>IF(OR(F267="",F267-VLOOKUP($A264,AWstandards,12,FALSE)&lt;0),0,INT(VLOOKUP($A264,AWstandards,11,FALSE)*(F267-VLOOKUP($A264,AWstandards,12,FALSE))^VLOOKUP($A264,AWstandards,13,FALSE)+0.5))</f>
        <v>#NAME?</v>
      </c>
      <c r="J267" s="22"/>
      <c r="K267" s="19">
        <f t="shared" si="133"/>
      </c>
      <c r="L267" s="19">
        <f t="shared" si="133"/>
      </c>
      <c r="M267" s="19">
        <f t="shared" si="133"/>
      </c>
      <c r="N267" s="19">
        <f t="shared" si="133"/>
      </c>
      <c r="O267" s="19">
        <f t="shared" si="133"/>
        <v>8</v>
      </c>
      <c r="P267" s="19">
        <f t="shared" si="133"/>
      </c>
      <c r="Q267" s="19">
        <f t="shared" si="133"/>
      </c>
      <c r="R267" s="19">
        <f t="shared" si="134"/>
      </c>
      <c r="S267" s="19"/>
      <c r="T267" s="14"/>
    </row>
    <row r="268" spans="1:20" ht="15">
      <c r="A268" s="20" t="s">
        <v>214</v>
      </c>
      <c r="B268" s="93" t="s">
        <v>21</v>
      </c>
      <c r="C268" s="21" t="str">
        <f t="shared" si="131"/>
        <v>Thomas Litchfield</v>
      </c>
      <c r="D268" s="21">
        <f t="shared" si="132"/>
        <v>0</v>
      </c>
      <c r="E268" s="21" t="str">
        <f t="shared" si="120"/>
        <v>Bedfordshire</v>
      </c>
      <c r="F268" s="129">
        <v>34.24</v>
      </c>
      <c r="G268" s="134">
        <f>Overallresults!$D$17</f>
        <v>6</v>
      </c>
      <c r="H268" s="14"/>
      <c r="I268" s="14"/>
      <c r="J268" s="22"/>
      <c r="K268" s="19">
        <f t="shared" si="133"/>
        <v>6</v>
      </c>
      <c r="L268" s="19">
        <f t="shared" si="133"/>
      </c>
      <c r="M268" s="19">
        <f t="shared" si="133"/>
      </c>
      <c r="N268" s="19">
        <f t="shared" si="133"/>
      </c>
      <c r="O268" s="19">
        <f t="shared" si="133"/>
      </c>
      <c r="P268" s="19">
        <f t="shared" si="133"/>
      </c>
      <c r="Q268" s="19">
        <f t="shared" si="133"/>
      </c>
      <c r="R268" s="19">
        <f t="shared" si="134"/>
      </c>
      <c r="S268" s="19"/>
      <c r="T268" s="14"/>
    </row>
    <row r="269" spans="1:20" ht="15">
      <c r="A269" s="20" t="s">
        <v>661</v>
      </c>
      <c r="B269" s="93" t="s">
        <v>22</v>
      </c>
      <c r="C269" s="21" t="str">
        <f t="shared" si="131"/>
        <v>Thomas Smith</v>
      </c>
      <c r="D269" s="21">
        <f t="shared" si="132"/>
        <v>0</v>
      </c>
      <c r="E269" s="21" t="str">
        <f t="shared" si="120"/>
        <v>Cambridgeshire</v>
      </c>
      <c r="F269" s="129">
        <v>33.77</v>
      </c>
      <c r="G269" s="134">
        <f>Overallresults!$D$18</f>
        <v>5</v>
      </c>
      <c r="H269" s="14"/>
      <c r="I269" s="14"/>
      <c r="J269" s="22"/>
      <c r="K269" s="19">
        <f t="shared" si="133"/>
      </c>
      <c r="L269" s="19">
        <f t="shared" si="133"/>
        <v>5</v>
      </c>
      <c r="M269" s="19">
        <f t="shared" si="133"/>
      </c>
      <c r="N269" s="19">
        <f t="shared" si="133"/>
      </c>
      <c r="O269" s="19">
        <f t="shared" si="133"/>
      </c>
      <c r="P269" s="19">
        <f t="shared" si="133"/>
      </c>
      <c r="Q269" s="19">
        <f t="shared" si="133"/>
      </c>
      <c r="R269" s="19">
        <f t="shared" si="134"/>
      </c>
      <c r="S269" s="19"/>
      <c r="T269" s="14"/>
    </row>
    <row r="270" spans="1:20" ht="15">
      <c r="A270" s="20"/>
      <c r="B270" s="93" t="s">
        <v>23</v>
      </c>
      <c r="C270" s="21">
        <f t="shared" si="131"/>
      </c>
      <c r="D270" s="21">
        <f t="shared" si="132"/>
      </c>
      <c r="E270" s="21">
        <f t="shared" si="120"/>
      </c>
      <c r="F270" s="129" t="s">
        <v>147</v>
      </c>
      <c r="G270" s="134">
        <f>Overallresults!$D$19</f>
        <v>4</v>
      </c>
      <c r="H270" s="14"/>
      <c r="I270" s="14"/>
      <c r="J270" s="22"/>
      <c r="K270" s="19">
        <f t="shared" si="133"/>
      </c>
      <c r="L270" s="19">
        <f t="shared" si="133"/>
      </c>
      <c r="M270" s="19">
        <f t="shared" si="133"/>
      </c>
      <c r="N270" s="19">
        <f t="shared" si="133"/>
      </c>
      <c r="O270" s="19">
        <f t="shared" si="133"/>
      </c>
      <c r="P270" s="19">
        <f t="shared" si="133"/>
      </c>
      <c r="Q270" s="19">
        <f t="shared" si="133"/>
      </c>
      <c r="R270" s="19">
        <f t="shared" si="134"/>
      </c>
      <c r="S270" s="19"/>
      <c r="T270" s="14"/>
    </row>
    <row r="271" spans="1:20" ht="15">
      <c r="A271" s="20"/>
      <c r="B271" s="93" t="s">
        <v>24</v>
      </c>
      <c r="C271" s="21">
        <f t="shared" si="131"/>
      </c>
      <c r="D271" s="21">
        <f t="shared" si="132"/>
      </c>
      <c r="E271" s="21">
        <f t="shared" si="120"/>
      </c>
      <c r="F271" s="129" t="s">
        <v>147</v>
      </c>
      <c r="G271" s="134">
        <f>Overallresults!$D$20</f>
        <v>0</v>
      </c>
      <c r="H271" s="14"/>
      <c r="I271" s="14"/>
      <c r="J271" s="22"/>
      <c r="K271" s="19">
        <f t="shared" si="133"/>
      </c>
      <c r="L271" s="19">
        <f t="shared" si="133"/>
      </c>
      <c r="M271" s="19">
        <f t="shared" si="133"/>
      </c>
      <c r="N271" s="19">
        <f t="shared" si="133"/>
      </c>
      <c r="O271" s="19">
        <f t="shared" si="133"/>
      </c>
      <c r="P271" s="19">
        <f t="shared" si="133"/>
      </c>
      <c r="Q271" s="19">
        <f t="shared" si="133"/>
      </c>
      <c r="R271" s="19">
        <f t="shared" si="134"/>
      </c>
      <c r="S271" s="19"/>
      <c r="T271" s="14"/>
    </row>
    <row r="272" spans="1:20" ht="15">
      <c r="A272" s="20"/>
      <c r="B272" s="93" t="s">
        <v>25</v>
      </c>
      <c r="C272" s="21">
        <f t="shared" si="131"/>
      </c>
      <c r="D272" s="21">
        <f t="shared" si="132"/>
      </c>
      <c r="E272" s="21">
        <f t="shared" si="120"/>
      </c>
      <c r="F272" s="129" t="s">
        <v>147</v>
      </c>
      <c r="G272" s="134">
        <f>Overallresults!$D$21</f>
        <v>0</v>
      </c>
      <c r="H272" s="14"/>
      <c r="I272" s="14" t="e">
        <f>IF(OR(F272="",F272-VLOOKUP($A264,AWstandards,12,FALSE)&lt;0),0,INT(VLOOKUP($A264,AWstandards,11,FALSE)*(F272-VLOOKUP($A264,AWstandards,12,FALSE))^VLOOKUP($A264,AWstandards,13,FALSE)+0.5))</f>
        <v>#VALUE!</v>
      </c>
      <c r="J272" s="22"/>
      <c r="K272" s="19">
        <f t="shared" si="133"/>
      </c>
      <c r="L272" s="19">
        <f t="shared" si="133"/>
      </c>
      <c r="M272" s="19">
        <f t="shared" si="133"/>
      </c>
      <c r="N272" s="19">
        <f t="shared" si="133"/>
      </c>
      <c r="O272" s="19">
        <f t="shared" si="133"/>
      </c>
      <c r="P272" s="19">
        <f t="shared" si="133"/>
      </c>
      <c r="Q272" s="19">
        <f t="shared" si="133"/>
      </c>
      <c r="R272" s="19">
        <f t="shared" si="134"/>
      </c>
      <c r="S272" s="19">
        <f>SUM(Decsheets!$V$5:$V$12)-(SUM(K265:Q272))</f>
        <v>4</v>
      </c>
      <c r="T272" s="14"/>
    </row>
    <row r="273" spans="1:20" ht="15">
      <c r="A273" s="28" t="s">
        <v>13</v>
      </c>
      <c r="B273" s="92"/>
      <c r="C273" s="23" t="s">
        <v>250</v>
      </c>
      <c r="D273" s="23"/>
      <c r="E273" s="26"/>
      <c r="F273" s="136" t="s">
        <v>147</v>
      </c>
      <c r="G273" s="131"/>
      <c r="H273" s="14"/>
      <c r="I273" s="14"/>
      <c r="J273" s="14"/>
      <c r="K273" s="19"/>
      <c r="L273" s="19"/>
      <c r="M273" s="19"/>
      <c r="N273" s="19"/>
      <c r="O273" s="19"/>
      <c r="P273" s="19"/>
      <c r="Q273" s="19"/>
      <c r="R273" s="19"/>
      <c r="S273" s="19"/>
      <c r="T273" s="14" t="s">
        <v>64</v>
      </c>
    </row>
    <row r="274" spans="1:20" ht="15">
      <c r="A274" s="20" t="s">
        <v>660</v>
      </c>
      <c r="B274" s="93">
        <v>1</v>
      </c>
      <c r="C274" s="21" t="str">
        <f aca="true" t="shared" si="135" ref="C274:C281">IF(A274="","",VLOOKUP($A$273,IF(LEN(A274)=2,U17MB,U17MA),VLOOKUP(LEFT(A274,1),club,6,FALSE),FALSE))</f>
        <v>Will Jarvis</v>
      </c>
      <c r="D274" s="21">
        <f aca="true" t="shared" si="136" ref="D274:D281">IF(A274="","",VLOOKUP($A$273,IF(LEN(A274)=2,U17MB,U17MA),VLOOKUP(LEFT(A274,1),club,7,FALSE),FALSE))</f>
        <v>0</v>
      </c>
      <c r="E274" s="21" t="str">
        <f t="shared" si="120"/>
        <v>Hertfordshire</v>
      </c>
      <c r="F274" s="129">
        <v>34.47</v>
      </c>
      <c r="G274" s="134">
        <f>Overallresults!$E$14</f>
        <v>8</v>
      </c>
      <c r="H274" s="14"/>
      <c r="I274" s="14" t="e">
        <f>IF(OR(F274="",F274-VLOOKUP($A273,AWstandards,12,FALSE)&lt;0),0,INT(VLOOKUP($A273,AWstandards,11,FALSE)*(F274-VLOOKUP($A273,AWstandards,12,FALSE))^VLOOKUP($A273,AWstandards,13,FALSE)+0.5))</f>
        <v>#NAME?</v>
      </c>
      <c r="J274" s="22"/>
      <c r="K274" s="19">
        <f aca="true" t="shared" si="137" ref="K274:Q281">IF($A274="","",IF(LEFT($A274,1)=K$12,$G274,""))</f>
      </c>
      <c r="L274" s="19">
        <f t="shared" si="137"/>
      </c>
      <c r="M274" s="19">
        <f t="shared" si="137"/>
        <v>8</v>
      </c>
      <c r="N274" s="19">
        <f t="shared" si="137"/>
      </c>
      <c r="O274" s="19">
        <f t="shared" si="137"/>
      </c>
      <c r="P274" s="19">
        <f t="shared" si="137"/>
      </c>
      <c r="Q274" s="19">
        <f t="shared" si="137"/>
      </c>
      <c r="R274" s="19">
        <f aca="true" t="shared" si="138" ref="R274:R281">IF($A274="","",IF(LEFT($A274,1)=R$11,$G274,""))</f>
      </c>
      <c r="S274" s="19"/>
      <c r="T274" s="14"/>
    </row>
    <row r="275" spans="1:20" ht="15">
      <c r="A275" s="20" t="s">
        <v>664</v>
      </c>
      <c r="B275" s="93">
        <v>2</v>
      </c>
      <c r="C275" s="21" t="str">
        <f t="shared" si="135"/>
        <v>Stephen Simmons</v>
      </c>
      <c r="D275" s="21">
        <f t="shared" si="136"/>
        <v>0</v>
      </c>
      <c r="E275" s="21" t="str">
        <f t="shared" si="120"/>
        <v>Bedfordshire</v>
      </c>
      <c r="F275" s="129">
        <v>32.92</v>
      </c>
      <c r="G275" s="134">
        <f>Overallresults!$E$15</f>
        <v>6</v>
      </c>
      <c r="H275" s="14"/>
      <c r="I275" s="14" t="e">
        <f>IF(OR(F275="",F275-VLOOKUP($A273,AWstandards,12,FALSE)&lt;0),0,INT(VLOOKUP($A273,AWstandards,11,FALSE)*(F275-VLOOKUP($A273,AWstandards,12,FALSE))^VLOOKUP($A273,AWstandards,13,FALSE)+0.5))</f>
        <v>#NAME?</v>
      </c>
      <c r="J275" s="22"/>
      <c r="K275" s="19">
        <f t="shared" si="137"/>
        <v>6</v>
      </c>
      <c r="L275" s="19">
        <f t="shared" si="137"/>
      </c>
      <c r="M275" s="19">
        <f t="shared" si="137"/>
      </c>
      <c r="N275" s="19">
        <f t="shared" si="137"/>
      </c>
      <c r="O275" s="19">
        <f t="shared" si="137"/>
      </c>
      <c r="P275" s="19">
        <f t="shared" si="137"/>
      </c>
      <c r="Q275" s="19">
        <f t="shared" si="137"/>
      </c>
      <c r="R275" s="19">
        <f t="shared" si="138"/>
      </c>
      <c r="S275" s="19"/>
      <c r="T275" s="14"/>
    </row>
    <row r="276" spans="1:20" ht="15">
      <c r="A276" s="20" t="s">
        <v>157</v>
      </c>
      <c r="B276" s="93">
        <v>3</v>
      </c>
      <c r="C276" s="21" t="str">
        <f t="shared" si="135"/>
        <v>Benjamin Shackleton</v>
      </c>
      <c r="D276" s="21">
        <f t="shared" si="136"/>
        <v>0</v>
      </c>
      <c r="E276" s="21" t="str">
        <f t="shared" si="120"/>
        <v>Cambridgeshire</v>
      </c>
      <c r="F276" s="129">
        <v>28.41</v>
      </c>
      <c r="G276" s="134">
        <f>Overallresults!$E$16</f>
        <v>4</v>
      </c>
      <c r="H276" s="14"/>
      <c r="I276" s="14" t="e">
        <f>IF(OR(F276="",F276-VLOOKUP($A273,AWstandards,12,FALSE)&lt;0),0,INT(VLOOKUP($A273,AWstandards,11,FALSE)*(F276-VLOOKUP($A273,AWstandards,12,FALSE))^VLOOKUP($A273,AWstandards,13,FALSE)+0.5))</f>
        <v>#NAME?</v>
      </c>
      <c r="J276" s="22"/>
      <c r="K276" s="19">
        <f t="shared" si="137"/>
      </c>
      <c r="L276" s="19">
        <f t="shared" si="137"/>
        <v>4</v>
      </c>
      <c r="M276" s="19">
        <f t="shared" si="137"/>
      </c>
      <c r="N276" s="19">
        <f t="shared" si="137"/>
      </c>
      <c r="O276" s="19">
        <f t="shared" si="137"/>
      </c>
      <c r="P276" s="19">
        <f t="shared" si="137"/>
      </c>
      <c r="Q276" s="19">
        <f t="shared" si="137"/>
      </c>
      <c r="R276" s="19">
        <f t="shared" si="138"/>
      </c>
      <c r="S276" s="19"/>
      <c r="T276" s="14"/>
    </row>
    <row r="277" spans="1:20" ht="15">
      <c r="A277" s="20" t="s">
        <v>662</v>
      </c>
      <c r="B277" s="93" t="s">
        <v>21</v>
      </c>
      <c r="C277" s="21" t="str">
        <f t="shared" si="135"/>
        <v>Isaac Price</v>
      </c>
      <c r="D277" s="21">
        <f t="shared" si="136"/>
        <v>0</v>
      </c>
      <c r="E277" s="21" t="str">
        <f t="shared" si="120"/>
        <v>Suffolk</v>
      </c>
      <c r="F277" s="129">
        <v>27.53</v>
      </c>
      <c r="G277" s="134">
        <f>Overallresults!$E$17</f>
        <v>3</v>
      </c>
      <c r="H277" s="14"/>
      <c r="I277" s="14"/>
      <c r="J277" s="22"/>
      <c r="K277" s="19">
        <f t="shared" si="137"/>
      </c>
      <c r="L277" s="19">
        <f t="shared" si="137"/>
      </c>
      <c r="M277" s="19">
        <f t="shared" si="137"/>
      </c>
      <c r="N277" s="19">
        <f t="shared" si="137"/>
      </c>
      <c r="O277" s="19">
        <f t="shared" si="137"/>
      </c>
      <c r="P277" s="19">
        <f t="shared" si="137"/>
        <v>3</v>
      </c>
      <c r="Q277" s="19">
        <f t="shared" si="137"/>
      </c>
      <c r="R277" s="19">
        <f t="shared" si="138"/>
      </c>
      <c r="S277" s="19"/>
      <c r="T277" s="14"/>
    </row>
    <row r="278" spans="1:20" ht="15">
      <c r="A278" s="20" t="s">
        <v>663</v>
      </c>
      <c r="B278" s="93" t="s">
        <v>22</v>
      </c>
      <c r="C278" s="21" t="str">
        <f t="shared" si="135"/>
        <v>Archie Bell</v>
      </c>
      <c r="D278" s="21">
        <f t="shared" si="136"/>
        <v>0</v>
      </c>
      <c r="E278" s="21" t="str">
        <f t="shared" si="120"/>
        <v>Norfolk</v>
      </c>
      <c r="F278" s="129">
        <v>26.27</v>
      </c>
      <c r="G278" s="134">
        <f>Overallresults!$E$18</f>
        <v>2</v>
      </c>
      <c r="H278" s="14"/>
      <c r="I278" s="14"/>
      <c r="J278" s="22"/>
      <c r="K278" s="19">
        <f t="shared" si="137"/>
      </c>
      <c r="L278" s="19">
        <f t="shared" si="137"/>
      </c>
      <c r="M278" s="19">
        <f t="shared" si="137"/>
      </c>
      <c r="N278" s="19">
        <f t="shared" si="137"/>
      </c>
      <c r="O278" s="19">
        <f t="shared" si="137"/>
        <v>2</v>
      </c>
      <c r="P278" s="19">
        <f t="shared" si="137"/>
      </c>
      <c r="Q278" s="19">
        <f t="shared" si="137"/>
      </c>
      <c r="R278" s="19">
        <f t="shared" si="138"/>
      </c>
      <c r="S278" s="19"/>
      <c r="T278" s="14"/>
    </row>
    <row r="279" spans="1:20" ht="15">
      <c r="A279" s="20"/>
      <c r="B279" s="93" t="s">
        <v>23</v>
      </c>
      <c r="C279" s="21">
        <f t="shared" si="135"/>
      </c>
      <c r="D279" s="21">
        <f t="shared" si="136"/>
      </c>
      <c r="E279" s="21">
        <f t="shared" si="120"/>
      </c>
      <c r="F279" s="129" t="s">
        <v>147</v>
      </c>
      <c r="G279" s="134">
        <f>Overallresults!$E$19</f>
        <v>1</v>
      </c>
      <c r="H279" s="14"/>
      <c r="I279" s="14"/>
      <c r="J279" s="22"/>
      <c r="K279" s="19">
        <f t="shared" si="137"/>
      </c>
      <c r="L279" s="19">
        <f t="shared" si="137"/>
      </c>
      <c r="M279" s="19">
        <f t="shared" si="137"/>
      </c>
      <c r="N279" s="19">
        <f t="shared" si="137"/>
      </c>
      <c r="O279" s="19">
        <f t="shared" si="137"/>
      </c>
      <c r="P279" s="19">
        <f t="shared" si="137"/>
      </c>
      <c r="Q279" s="19">
        <f t="shared" si="137"/>
      </c>
      <c r="R279" s="19">
        <f t="shared" si="138"/>
      </c>
      <c r="S279" s="19"/>
      <c r="T279" s="14"/>
    </row>
    <row r="280" spans="1:20" ht="15">
      <c r="A280" s="20"/>
      <c r="B280" s="93" t="s">
        <v>24</v>
      </c>
      <c r="C280" s="21">
        <f t="shared" si="135"/>
      </c>
      <c r="D280" s="21">
        <f t="shared" si="136"/>
      </c>
      <c r="E280" s="21">
        <f t="shared" si="120"/>
      </c>
      <c r="F280" s="129" t="s">
        <v>147</v>
      </c>
      <c r="G280" s="134">
        <f>Overallresults!$E$20</f>
        <v>0</v>
      </c>
      <c r="H280" s="14"/>
      <c r="I280" s="14"/>
      <c r="J280" s="22"/>
      <c r="K280" s="19">
        <f t="shared" si="137"/>
      </c>
      <c r="L280" s="19">
        <f t="shared" si="137"/>
      </c>
      <c r="M280" s="19">
        <f t="shared" si="137"/>
      </c>
      <c r="N280" s="19">
        <f t="shared" si="137"/>
      </c>
      <c r="O280" s="19">
        <f t="shared" si="137"/>
      </c>
      <c r="P280" s="19">
        <f t="shared" si="137"/>
      </c>
      <c r="Q280" s="19">
        <f t="shared" si="137"/>
      </c>
      <c r="R280" s="19">
        <f t="shared" si="138"/>
      </c>
      <c r="S280" s="19"/>
      <c r="T280" s="14"/>
    </row>
    <row r="281" spans="1:20" ht="15">
      <c r="A281" s="20"/>
      <c r="B281" s="93" t="s">
        <v>25</v>
      </c>
      <c r="C281" s="21">
        <f t="shared" si="135"/>
      </c>
      <c r="D281" s="21">
        <f t="shared" si="136"/>
      </c>
      <c r="E281" s="21">
        <f t="shared" si="120"/>
      </c>
      <c r="F281" s="129" t="s">
        <v>147</v>
      </c>
      <c r="G281" s="134">
        <f>Overallresults!$E$21</f>
        <v>0</v>
      </c>
      <c r="H281" s="14"/>
      <c r="I281" s="14" t="e">
        <f>IF(OR(F281="",F281-VLOOKUP($A273,AWstandards,12,FALSE)&lt;0),0,INT(VLOOKUP($A273,AWstandards,11,FALSE)*(F281-VLOOKUP($A273,AWstandards,12,FALSE))^VLOOKUP($A273,AWstandards,13,FALSE)+0.5))</f>
        <v>#VALUE!</v>
      </c>
      <c r="J281" s="22"/>
      <c r="K281" s="19">
        <f t="shared" si="137"/>
      </c>
      <c r="L281" s="19">
        <f t="shared" si="137"/>
      </c>
      <c r="M281" s="19">
        <f t="shared" si="137"/>
      </c>
      <c r="N281" s="19">
        <f t="shared" si="137"/>
      </c>
      <c r="O281" s="19">
        <f t="shared" si="137"/>
      </c>
      <c r="P281" s="19">
        <f t="shared" si="137"/>
      </c>
      <c r="Q281" s="19">
        <f t="shared" si="137"/>
      </c>
      <c r="R281" s="19">
        <f t="shared" si="138"/>
      </c>
      <c r="S281" s="19">
        <f>SUM(Decsheets!$W$5:$W$12)-(SUM(K274:Q281))</f>
        <v>1</v>
      </c>
      <c r="T281" s="14"/>
    </row>
    <row r="282" spans="1:20" ht="15">
      <c r="A282" s="28" t="s">
        <v>14</v>
      </c>
      <c r="B282" s="147"/>
      <c r="C282" s="29" t="s">
        <v>251</v>
      </c>
      <c r="D282" s="23"/>
      <c r="E282" s="22"/>
      <c r="F282" s="153" t="s">
        <v>147</v>
      </c>
      <c r="G282" s="148"/>
      <c r="H282" s="14"/>
      <c r="I282" s="14"/>
      <c r="J282" s="14"/>
      <c r="K282" s="19"/>
      <c r="L282" s="19"/>
      <c r="M282" s="19"/>
      <c r="N282" s="19"/>
      <c r="O282" s="19"/>
      <c r="P282" s="19"/>
      <c r="Q282" s="19"/>
      <c r="R282" s="19"/>
      <c r="S282" s="19"/>
      <c r="T282" s="14" t="s">
        <v>66</v>
      </c>
    </row>
    <row r="283" spans="1:20" ht="15">
      <c r="A283" s="20" t="s">
        <v>214</v>
      </c>
      <c r="B283" s="93">
        <v>1</v>
      </c>
      <c r="C283" s="21" t="str">
        <f aca="true" t="shared" si="139" ref="C283:C290">IF(A283="","",VLOOKUP($A$282,IF(LEN(A283)=2,U17MB,U17MA),VLOOKUP(LEFT(A283,1),club,6,FALSE),FALSE))</f>
        <v>Thomas Litchfield</v>
      </c>
      <c r="D283" s="21">
        <f aca="true" t="shared" si="140" ref="D283:D290">IF(A283="","",VLOOKUP($A$282,IF(LEN(A283)=2,U17MB,U17MA),VLOOKUP(LEFT(A283,1),club,7,FALSE),FALSE))</f>
        <v>0</v>
      </c>
      <c r="E283" s="21" t="str">
        <f t="shared" si="120"/>
        <v>Bedfordshire</v>
      </c>
      <c r="F283" s="129">
        <v>50.56</v>
      </c>
      <c r="G283" s="134">
        <f>Overallresults!$D$14</f>
        <v>12</v>
      </c>
      <c r="H283" s="14"/>
      <c r="I283" s="14" t="e">
        <f>IF(OR(F283="",F283-VLOOKUP($A282,AWstandards,12,FALSE)&lt;0),0,INT(VLOOKUP($A282,AWstandards,11,FALSE)*(F283-VLOOKUP($A282,AWstandards,12,FALSE))^VLOOKUP($A282,AWstandards,13,FALSE)+0.5))</f>
        <v>#NAME?</v>
      </c>
      <c r="J283" s="22"/>
      <c r="K283" s="19">
        <f aca="true" t="shared" si="141" ref="K283:Q298">IF($A283="","",IF(LEFT($A283,1)=K$12,$G283,""))</f>
        <v>12</v>
      </c>
      <c r="L283" s="19">
        <f t="shared" si="141"/>
      </c>
      <c r="M283" s="19">
        <f t="shared" si="141"/>
      </c>
      <c r="N283" s="19">
        <f t="shared" si="141"/>
      </c>
      <c r="O283" s="19">
        <f t="shared" si="141"/>
      </c>
      <c r="P283" s="19">
        <f t="shared" si="141"/>
      </c>
      <c r="Q283" s="19">
        <f t="shared" si="141"/>
      </c>
      <c r="R283" s="19">
        <f aca="true" t="shared" si="142" ref="R283:R299">IF($A283="","",IF(LEFT($A283,1)=R$11,$G283,""))</f>
      </c>
      <c r="S283" s="19"/>
      <c r="T283" s="14"/>
    </row>
    <row r="284" spans="1:20" ht="15">
      <c r="A284" s="20" t="s">
        <v>157</v>
      </c>
      <c r="B284" s="93">
        <v>2</v>
      </c>
      <c r="C284" s="21" t="str">
        <f t="shared" si="139"/>
        <v>Benjamin Shackleton</v>
      </c>
      <c r="D284" s="21">
        <f t="shared" si="140"/>
        <v>0</v>
      </c>
      <c r="E284" s="21" t="str">
        <f t="shared" si="120"/>
        <v>Cambridgeshire</v>
      </c>
      <c r="F284" s="129">
        <v>39.7</v>
      </c>
      <c r="G284" s="134">
        <f>Overallresults!$D$15</f>
        <v>10</v>
      </c>
      <c r="H284" s="14"/>
      <c r="I284" s="14" t="e">
        <f>IF(OR(F284="",F284-VLOOKUP($A282,AWstandards,12,FALSE)&lt;0),0,INT(VLOOKUP($A282,AWstandards,11,FALSE)*(F284-VLOOKUP($A282,AWstandards,12,FALSE))^VLOOKUP($A282,AWstandards,13,FALSE)+0.5))</f>
        <v>#NAME?</v>
      </c>
      <c r="J284" s="22"/>
      <c r="K284" s="19">
        <f t="shared" si="141"/>
      </c>
      <c r="L284" s="19">
        <f t="shared" si="141"/>
        <v>10</v>
      </c>
      <c r="M284" s="19">
        <f t="shared" si="141"/>
      </c>
      <c r="N284" s="19">
        <f t="shared" si="141"/>
      </c>
      <c r="O284" s="19">
        <f t="shared" si="141"/>
      </c>
      <c r="P284" s="19">
        <f t="shared" si="141"/>
      </c>
      <c r="Q284" s="19">
        <f t="shared" si="141"/>
      </c>
      <c r="R284" s="19">
        <f t="shared" si="142"/>
      </c>
      <c r="S284" s="19"/>
      <c r="T284" s="14"/>
    </row>
    <row r="285" spans="1:20" ht="15">
      <c r="A285" s="20" t="s">
        <v>660</v>
      </c>
      <c r="B285" s="93">
        <v>3</v>
      </c>
      <c r="C285" s="21" t="str">
        <f t="shared" si="139"/>
        <v>Dominic Buckland</v>
      </c>
      <c r="D285" s="21">
        <f t="shared" si="140"/>
        <v>0</v>
      </c>
      <c r="E285" s="21" t="str">
        <f t="shared" si="120"/>
        <v>Hertfordshire</v>
      </c>
      <c r="F285" s="129">
        <v>36.03</v>
      </c>
      <c r="G285" s="134">
        <f>Overallresults!$D$16</f>
        <v>8</v>
      </c>
      <c r="H285" s="14"/>
      <c r="I285" s="14" t="e">
        <f>IF(OR(F285="",F285-VLOOKUP($A282,AWstandards,12,FALSE)&lt;0),0,INT(VLOOKUP($A282,AWstandards,11,FALSE)*(F285-VLOOKUP($A282,AWstandards,12,FALSE))^VLOOKUP($A282,AWstandards,13,FALSE)+0.5))</f>
        <v>#NAME?</v>
      </c>
      <c r="J285" s="22"/>
      <c r="K285" s="19">
        <f t="shared" si="141"/>
      </c>
      <c r="L285" s="19">
        <f t="shared" si="141"/>
      </c>
      <c r="M285" s="19">
        <f t="shared" si="141"/>
        <v>8</v>
      </c>
      <c r="N285" s="19">
        <f t="shared" si="141"/>
      </c>
      <c r="O285" s="19">
        <f t="shared" si="141"/>
      </c>
      <c r="P285" s="19">
        <f t="shared" si="141"/>
      </c>
      <c r="Q285" s="19">
        <f t="shared" si="141"/>
      </c>
      <c r="R285" s="19">
        <f t="shared" si="142"/>
      </c>
      <c r="S285" s="19"/>
      <c r="T285" s="14"/>
    </row>
    <row r="286" spans="1:20" ht="15">
      <c r="A286" s="20" t="s">
        <v>267</v>
      </c>
      <c r="B286" s="93" t="s">
        <v>21</v>
      </c>
      <c r="C286" s="21" t="str">
        <f t="shared" si="139"/>
        <v>Isaac Price</v>
      </c>
      <c r="D286" s="21">
        <f t="shared" si="140"/>
        <v>0</v>
      </c>
      <c r="E286" s="21" t="str">
        <f t="shared" si="120"/>
        <v>Suffolk</v>
      </c>
      <c r="F286" s="129">
        <v>31.37</v>
      </c>
      <c r="G286" s="134">
        <f>Overallresults!$D$17</f>
        <v>6</v>
      </c>
      <c r="H286" s="14"/>
      <c r="I286" s="14"/>
      <c r="J286" s="22"/>
      <c r="K286" s="19">
        <f t="shared" si="141"/>
      </c>
      <c r="L286" s="19">
        <f t="shared" si="141"/>
      </c>
      <c r="M286" s="19">
        <f t="shared" si="141"/>
      </c>
      <c r="N286" s="19">
        <f t="shared" si="141"/>
      </c>
      <c r="O286" s="19">
        <f t="shared" si="141"/>
      </c>
      <c r="P286" s="19">
        <f t="shared" si="141"/>
        <v>6</v>
      </c>
      <c r="Q286" s="19">
        <f t="shared" si="141"/>
      </c>
      <c r="R286" s="19">
        <f t="shared" si="142"/>
      </c>
      <c r="S286" s="19"/>
      <c r="T286" s="14"/>
    </row>
    <row r="287" spans="1:20" ht="15">
      <c r="A287" s="20"/>
      <c r="B287" s="93" t="s">
        <v>22</v>
      </c>
      <c r="C287" s="21">
        <f t="shared" si="139"/>
      </c>
      <c r="D287" s="21">
        <f t="shared" si="140"/>
      </c>
      <c r="E287" s="21">
        <f t="shared" si="120"/>
      </c>
      <c r="F287" s="129" t="s">
        <v>147</v>
      </c>
      <c r="G287" s="134">
        <f>Overallresults!$D$18</f>
        <v>5</v>
      </c>
      <c r="H287" s="14"/>
      <c r="I287" s="14"/>
      <c r="J287" s="22"/>
      <c r="K287" s="19">
        <f t="shared" si="141"/>
      </c>
      <c r="L287" s="19">
        <f t="shared" si="141"/>
      </c>
      <c r="M287" s="19">
        <f t="shared" si="141"/>
      </c>
      <c r="N287" s="19">
        <f t="shared" si="141"/>
      </c>
      <c r="O287" s="19">
        <f t="shared" si="141"/>
      </c>
      <c r="P287" s="19">
        <f t="shared" si="141"/>
      </c>
      <c r="Q287" s="19">
        <f t="shared" si="141"/>
      </c>
      <c r="R287" s="19">
        <f t="shared" si="142"/>
      </c>
      <c r="S287" s="19"/>
      <c r="T287" s="14"/>
    </row>
    <row r="288" spans="1:20" ht="15">
      <c r="A288" s="20"/>
      <c r="B288" s="93" t="s">
        <v>23</v>
      </c>
      <c r="C288" s="21">
        <f t="shared" si="139"/>
      </c>
      <c r="D288" s="21">
        <f t="shared" si="140"/>
      </c>
      <c r="E288" s="21">
        <f t="shared" si="120"/>
      </c>
      <c r="F288" s="129" t="s">
        <v>147</v>
      </c>
      <c r="G288" s="134">
        <f>Overallresults!$D$19</f>
        <v>4</v>
      </c>
      <c r="H288" s="14"/>
      <c r="I288" s="14"/>
      <c r="J288" s="22"/>
      <c r="K288" s="19">
        <f t="shared" si="141"/>
      </c>
      <c r="L288" s="19">
        <f t="shared" si="141"/>
      </c>
      <c r="M288" s="19">
        <f t="shared" si="141"/>
      </c>
      <c r="N288" s="19">
        <f t="shared" si="141"/>
      </c>
      <c r="O288" s="19">
        <f t="shared" si="141"/>
      </c>
      <c r="P288" s="19">
        <f t="shared" si="141"/>
      </c>
      <c r="Q288" s="19">
        <f t="shared" si="141"/>
      </c>
      <c r="R288" s="19">
        <f t="shared" si="142"/>
      </c>
      <c r="S288" s="19"/>
      <c r="T288" s="14"/>
    </row>
    <row r="289" spans="1:20" ht="15">
      <c r="A289" s="20"/>
      <c r="B289" s="93" t="s">
        <v>24</v>
      </c>
      <c r="C289" s="21">
        <f t="shared" si="139"/>
      </c>
      <c r="D289" s="21">
        <f t="shared" si="140"/>
      </c>
      <c r="E289" s="21">
        <f t="shared" si="120"/>
      </c>
      <c r="F289" s="129" t="s">
        <v>147</v>
      </c>
      <c r="G289" s="134">
        <f>Overallresults!$D$20</f>
        <v>0</v>
      </c>
      <c r="H289" s="14"/>
      <c r="I289" s="14"/>
      <c r="J289" s="22"/>
      <c r="K289" s="19">
        <f t="shared" si="141"/>
      </c>
      <c r="L289" s="19">
        <f t="shared" si="141"/>
      </c>
      <c r="M289" s="19">
        <f t="shared" si="141"/>
      </c>
      <c r="N289" s="19">
        <f t="shared" si="141"/>
      </c>
      <c r="O289" s="19">
        <f t="shared" si="141"/>
      </c>
      <c r="P289" s="19">
        <f t="shared" si="141"/>
      </c>
      <c r="Q289" s="19">
        <f t="shared" si="141"/>
      </c>
      <c r="R289" s="19">
        <f t="shared" si="142"/>
      </c>
      <c r="S289" s="19"/>
      <c r="T289" s="14"/>
    </row>
    <row r="290" spans="1:20" ht="15">
      <c r="A290" s="20"/>
      <c r="B290" s="93" t="s">
        <v>25</v>
      </c>
      <c r="C290" s="21">
        <f t="shared" si="139"/>
      </c>
      <c r="D290" s="21">
        <f t="shared" si="140"/>
      </c>
      <c r="E290" s="21">
        <f t="shared" si="120"/>
      </c>
      <c r="F290" s="129" t="s">
        <v>147</v>
      </c>
      <c r="G290" s="134">
        <f>Overallresults!$D$21</f>
        <v>0</v>
      </c>
      <c r="H290" s="14"/>
      <c r="I290" s="14" t="e">
        <f>IF(OR(F290="",F290-VLOOKUP($A282,AWstandards,12,FALSE)&lt;0),0,INT(VLOOKUP($A282,AWstandards,11,FALSE)*(F290-VLOOKUP($A282,AWstandards,12,FALSE))^VLOOKUP($A282,AWstandards,13,FALSE)+0.5))</f>
        <v>#VALUE!</v>
      </c>
      <c r="J290" s="22"/>
      <c r="K290" s="19">
        <f t="shared" si="141"/>
      </c>
      <c r="L290" s="19">
        <f t="shared" si="141"/>
      </c>
      <c r="M290" s="19">
        <f t="shared" si="141"/>
      </c>
      <c r="N290" s="19">
        <f t="shared" si="141"/>
      </c>
      <c r="O290" s="19">
        <f t="shared" si="141"/>
      </c>
      <c r="P290" s="19">
        <f t="shared" si="141"/>
      </c>
      <c r="Q290" s="19">
        <f t="shared" si="141"/>
      </c>
      <c r="R290" s="19">
        <f t="shared" si="142"/>
      </c>
      <c r="S290" s="19">
        <f>SUM(Decsheets!$V$5:$V$12)-(SUM(K283:Q290))</f>
        <v>9</v>
      </c>
      <c r="T290" s="14"/>
    </row>
    <row r="291" spans="1:20" ht="15">
      <c r="A291" s="28" t="s">
        <v>14</v>
      </c>
      <c r="B291" s="147"/>
      <c r="C291" s="29" t="s">
        <v>252</v>
      </c>
      <c r="D291" s="23"/>
      <c r="E291" s="22"/>
      <c r="F291" s="153" t="s">
        <v>147</v>
      </c>
      <c r="G291" s="148"/>
      <c r="H291" s="14"/>
      <c r="I291" s="14"/>
      <c r="J291" s="14"/>
      <c r="K291" s="19"/>
      <c r="L291" s="19"/>
      <c r="M291" s="19"/>
      <c r="N291" s="19"/>
      <c r="O291" s="19"/>
      <c r="P291" s="19"/>
      <c r="Q291" s="19"/>
      <c r="R291" s="19"/>
      <c r="S291" s="19"/>
      <c r="T291" s="14" t="s">
        <v>211</v>
      </c>
    </row>
    <row r="292" spans="1:20" ht="15">
      <c r="A292" s="20" t="s">
        <v>270</v>
      </c>
      <c r="B292" s="93">
        <v>1</v>
      </c>
      <c r="C292" s="21" t="str">
        <f aca="true" t="shared" si="143" ref="C292:C299">IF(A292="","",VLOOKUP($A$291,IF(LEN(A292)=2,U17MB,U17MA),VLOOKUP(LEFT(A292,1),club,6,FALSE),FALSE))</f>
        <v>Leo Shinn</v>
      </c>
      <c r="D292" s="21">
        <f aca="true" t="shared" si="144" ref="D292:D299">IF(A292="","",VLOOKUP($A$291,IF(LEN(A292)=2,U17MB,U17MA),VLOOKUP(LEFT(A292,1),club,7,FALSE),FALSE))</f>
        <v>0</v>
      </c>
      <c r="E292" s="21" t="str">
        <f aca="true" t="shared" si="145" ref="E292:E299">IF(A292="","",VLOOKUP(LEFT(A292,1),club,2,FALSE))</f>
        <v>Hertfordshire</v>
      </c>
      <c r="F292" s="129">
        <v>35.86</v>
      </c>
      <c r="G292" s="134">
        <f>Overallresults!$E$14</f>
        <v>8</v>
      </c>
      <c r="H292" s="14"/>
      <c r="I292" s="14" t="e">
        <f>IF(OR(F292="",F292-VLOOKUP($A291,AWstandards,12,FALSE)&lt;0),0,INT(VLOOKUP($A291,AWstandards,11,FALSE)*(F292-VLOOKUP($A291,AWstandards,12,FALSE))^VLOOKUP($A291,AWstandards,13,FALSE)+0.5))</f>
        <v>#NAME?</v>
      </c>
      <c r="J292" s="22"/>
      <c r="K292" s="19">
        <f t="shared" si="141"/>
      </c>
      <c r="L292" s="19">
        <f t="shared" si="141"/>
      </c>
      <c r="M292" s="19">
        <f t="shared" si="141"/>
        <v>8</v>
      </c>
      <c r="N292" s="19">
        <f t="shared" si="141"/>
      </c>
      <c r="O292" s="19">
        <f t="shared" si="141"/>
      </c>
      <c r="P292" s="19">
        <f t="shared" si="141"/>
      </c>
      <c r="Q292" s="19">
        <f t="shared" si="141"/>
      </c>
      <c r="R292" s="19">
        <f t="shared" si="142"/>
      </c>
      <c r="S292" s="19"/>
      <c r="T292" s="14"/>
    </row>
    <row r="293" spans="1:20" ht="15">
      <c r="A293" s="20" t="s">
        <v>661</v>
      </c>
      <c r="B293" s="93">
        <v>2</v>
      </c>
      <c r="C293" s="21" t="str">
        <f t="shared" si="143"/>
        <v>Thomas Smith</v>
      </c>
      <c r="D293" s="21">
        <f t="shared" si="144"/>
        <v>0</v>
      </c>
      <c r="E293" s="21" t="str">
        <f t="shared" si="145"/>
        <v>Cambridgeshire</v>
      </c>
      <c r="F293" s="129">
        <v>30.63</v>
      </c>
      <c r="G293" s="134">
        <f>Overallresults!$E$15</f>
        <v>6</v>
      </c>
      <c r="H293" s="14"/>
      <c r="I293" s="14" t="e">
        <f>IF(OR(F293="",F293-VLOOKUP($A291,AWstandards,12,FALSE)&lt;0),0,INT(VLOOKUP($A291,AWstandards,11,FALSE)*(F293-VLOOKUP($A291,AWstandards,12,FALSE))^VLOOKUP($A291,AWstandards,13,FALSE)+0.5))</f>
        <v>#NAME?</v>
      </c>
      <c r="J293" s="22"/>
      <c r="K293" s="19">
        <f t="shared" si="141"/>
      </c>
      <c r="L293" s="19">
        <f t="shared" si="141"/>
        <v>6</v>
      </c>
      <c r="M293" s="19">
        <f t="shared" si="141"/>
      </c>
      <c r="N293" s="19">
        <f t="shared" si="141"/>
      </c>
      <c r="O293" s="19">
        <f t="shared" si="141"/>
      </c>
      <c r="P293" s="19">
        <f t="shared" si="141"/>
      </c>
      <c r="Q293" s="19">
        <f t="shared" si="141"/>
      </c>
      <c r="R293" s="19">
        <f t="shared" si="142"/>
      </c>
      <c r="S293" s="19"/>
      <c r="T293" s="14"/>
    </row>
    <row r="294" spans="1:20" ht="15">
      <c r="A294" s="20" t="s">
        <v>662</v>
      </c>
      <c r="B294" s="93">
        <v>3</v>
      </c>
      <c r="C294" s="21" t="str">
        <f t="shared" si="143"/>
        <v>James Battle</v>
      </c>
      <c r="D294" s="21">
        <f t="shared" si="144"/>
        <v>0</v>
      </c>
      <c r="E294" s="21" t="str">
        <f t="shared" si="145"/>
        <v>Suffolk</v>
      </c>
      <c r="F294" s="129">
        <v>22.32</v>
      </c>
      <c r="G294" s="134">
        <f>Overallresults!$E$16</f>
        <v>4</v>
      </c>
      <c r="H294" s="14"/>
      <c r="I294" s="14" t="e">
        <f>IF(OR(F294="",F294-VLOOKUP($A291,AWstandards,12,FALSE)&lt;0),0,INT(VLOOKUP($A291,AWstandards,11,FALSE)*(F294-VLOOKUP($A291,AWstandards,12,FALSE))^VLOOKUP($A291,AWstandards,13,FALSE)+0.5))</f>
        <v>#NAME?</v>
      </c>
      <c r="J294" s="22"/>
      <c r="K294" s="19">
        <f t="shared" si="141"/>
      </c>
      <c r="L294" s="19">
        <f t="shared" si="141"/>
      </c>
      <c r="M294" s="19">
        <f t="shared" si="141"/>
      </c>
      <c r="N294" s="19">
        <f t="shared" si="141"/>
      </c>
      <c r="O294" s="19">
        <f t="shared" si="141"/>
      </c>
      <c r="P294" s="19">
        <f t="shared" si="141"/>
        <v>4</v>
      </c>
      <c r="Q294" s="19">
        <f t="shared" si="141"/>
      </c>
      <c r="R294" s="19">
        <f t="shared" si="142"/>
      </c>
      <c r="S294" s="19"/>
      <c r="T294" s="14"/>
    </row>
    <row r="295" spans="1:20" ht="15">
      <c r="A295" s="20"/>
      <c r="B295" s="93" t="s">
        <v>21</v>
      </c>
      <c r="C295" s="21">
        <f t="shared" si="143"/>
      </c>
      <c r="D295" s="21">
        <f t="shared" si="144"/>
      </c>
      <c r="E295" s="21">
        <f t="shared" si="145"/>
      </c>
      <c r="F295" s="129" t="s">
        <v>147</v>
      </c>
      <c r="G295" s="134">
        <f>Overallresults!$E$17</f>
        <v>3</v>
      </c>
      <c r="H295" s="14"/>
      <c r="I295" s="14"/>
      <c r="J295" s="22"/>
      <c r="K295" s="19">
        <f t="shared" si="141"/>
      </c>
      <c r="L295" s="19">
        <f t="shared" si="141"/>
      </c>
      <c r="M295" s="19">
        <f t="shared" si="141"/>
      </c>
      <c r="N295" s="19">
        <f t="shared" si="141"/>
      </c>
      <c r="O295" s="19">
        <f t="shared" si="141"/>
      </c>
      <c r="P295" s="19">
        <f t="shared" si="141"/>
      </c>
      <c r="Q295" s="19">
        <f t="shared" si="141"/>
      </c>
      <c r="R295" s="19">
        <f t="shared" si="142"/>
      </c>
      <c r="S295" s="19"/>
      <c r="T295" s="14"/>
    </row>
    <row r="296" spans="1:20" ht="15">
      <c r="A296" s="20"/>
      <c r="B296" s="93" t="s">
        <v>22</v>
      </c>
      <c r="C296" s="21">
        <f t="shared" si="143"/>
      </c>
      <c r="D296" s="21">
        <f t="shared" si="144"/>
      </c>
      <c r="E296" s="21">
        <f t="shared" si="145"/>
      </c>
      <c r="F296" s="129" t="s">
        <v>147</v>
      </c>
      <c r="G296" s="134">
        <f>Overallresults!$E$18</f>
        <v>2</v>
      </c>
      <c r="H296" s="14"/>
      <c r="I296" s="14"/>
      <c r="J296" s="22"/>
      <c r="K296" s="19">
        <f t="shared" si="141"/>
      </c>
      <c r="L296" s="19">
        <f t="shared" si="141"/>
      </c>
      <c r="M296" s="19">
        <f t="shared" si="141"/>
      </c>
      <c r="N296" s="19">
        <f t="shared" si="141"/>
      </c>
      <c r="O296" s="19">
        <f t="shared" si="141"/>
      </c>
      <c r="P296" s="19">
        <f t="shared" si="141"/>
      </c>
      <c r="Q296" s="19">
        <f t="shared" si="141"/>
      </c>
      <c r="R296" s="19">
        <f t="shared" si="142"/>
      </c>
      <c r="S296" s="19"/>
      <c r="T296" s="14"/>
    </row>
    <row r="297" spans="1:20" ht="15">
      <c r="A297" s="20"/>
      <c r="B297" s="93" t="s">
        <v>23</v>
      </c>
      <c r="C297" s="21">
        <f t="shared" si="143"/>
      </c>
      <c r="D297" s="21">
        <f t="shared" si="144"/>
      </c>
      <c r="E297" s="21">
        <f t="shared" si="145"/>
      </c>
      <c r="F297" s="129" t="s">
        <v>147</v>
      </c>
      <c r="G297" s="134">
        <f>Overallresults!$E$19</f>
        <v>1</v>
      </c>
      <c r="H297" s="14"/>
      <c r="I297" s="14"/>
      <c r="J297" s="22"/>
      <c r="K297" s="19">
        <f t="shared" si="141"/>
      </c>
      <c r="L297" s="19">
        <f t="shared" si="141"/>
      </c>
      <c r="M297" s="19">
        <f t="shared" si="141"/>
      </c>
      <c r="N297" s="19">
        <f t="shared" si="141"/>
      </c>
      <c r="O297" s="19">
        <f t="shared" si="141"/>
      </c>
      <c r="P297" s="19">
        <f t="shared" si="141"/>
      </c>
      <c r="Q297" s="19">
        <f t="shared" si="141"/>
      </c>
      <c r="R297" s="19">
        <f t="shared" si="142"/>
      </c>
      <c r="S297" s="19"/>
      <c r="T297" s="14"/>
    </row>
    <row r="298" spans="1:20" ht="15">
      <c r="A298" s="20"/>
      <c r="B298" s="93" t="s">
        <v>24</v>
      </c>
      <c r="C298" s="21">
        <f t="shared" si="143"/>
      </c>
      <c r="D298" s="21">
        <f t="shared" si="144"/>
      </c>
      <c r="E298" s="21">
        <f t="shared" si="145"/>
      </c>
      <c r="F298" s="129" t="s">
        <v>147</v>
      </c>
      <c r="G298" s="134">
        <f>Overallresults!$E$20</f>
        <v>0</v>
      </c>
      <c r="H298" s="14"/>
      <c r="I298" s="14"/>
      <c r="J298" s="22"/>
      <c r="K298" s="19">
        <f t="shared" si="141"/>
      </c>
      <c r="L298" s="19">
        <f t="shared" si="141"/>
      </c>
      <c r="M298" s="19">
        <f t="shared" si="141"/>
      </c>
      <c r="N298" s="19">
        <f t="shared" si="141"/>
      </c>
      <c r="O298" s="19">
        <f t="shared" si="141"/>
      </c>
      <c r="P298" s="19">
        <f t="shared" si="141"/>
      </c>
      <c r="Q298" s="19">
        <f t="shared" si="141"/>
      </c>
      <c r="R298" s="19">
        <f t="shared" si="142"/>
      </c>
      <c r="S298" s="19"/>
      <c r="T298" s="14"/>
    </row>
    <row r="299" spans="1:20" ht="15">
      <c r="A299" s="20"/>
      <c r="B299" s="93" t="s">
        <v>25</v>
      </c>
      <c r="C299" s="21">
        <f t="shared" si="143"/>
      </c>
      <c r="D299" s="21">
        <f t="shared" si="144"/>
      </c>
      <c r="E299" s="21">
        <f t="shared" si="145"/>
      </c>
      <c r="F299" s="129" t="s">
        <v>147</v>
      </c>
      <c r="G299" s="134">
        <f>Overallresults!$E$21</f>
        <v>0</v>
      </c>
      <c r="H299" s="14"/>
      <c r="I299" s="14" t="e">
        <f>IF(OR(F299="",F299-VLOOKUP($A291,AWstandards,12,FALSE)&lt;0),0,INT(VLOOKUP($A291,AWstandards,11,FALSE)*(F299-VLOOKUP($A291,AWstandards,12,FALSE))^VLOOKUP($A291,AWstandards,13,FALSE)+0.5))</f>
        <v>#VALUE!</v>
      </c>
      <c r="J299" s="22"/>
      <c r="K299" s="19">
        <f aca="true" t="shared" si="146" ref="K299:Q299">IF($A299="","",IF(LEFT($A299,1)=K$12,$G299,""))</f>
      </c>
      <c r="L299" s="19">
        <f t="shared" si="146"/>
      </c>
      <c r="M299" s="19">
        <f t="shared" si="146"/>
      </c>
      <c r="N299" s="19">
        <f t="shared" si="146"/>
      </c>
      <c r="O299" s="19">
        <f t="shared" si="146"/>
      </c>
      <c r="P299" s="19">
        <f t="shared" si="146"/>
      </c>
      <c r="Q299" s="19">
        <f t="shared" si="146"/>
      </c>
      <c r="R299" s="19">
        <f t="shared" si="142"/>
      </c>
      <c r="S299" s="19">
        <f>SUM(Decsheets!$W$5:$W$12)-(SUM(K292:Q299))</f>
        <v>6</v>
      </c>
      <c r="T299" s="14"/>
    </row>
    <row r="300" spans="1:20" ht="15">
      <c r="A300" s="28" t="s">
        <v>15</v>
      </c>
      <c r="B300" s="92"/>
      <c r="C300" s="23" t="s">
        <v>253</v>
      </c>
      <c r="D300" s="23"/>
      <c r="E300" s="26"/>
      <c r="F300" s="136" t="s">
        <v>147</v>
      </c>
      <c r="G300" s="131"/>
      <c r="H300" s="14"/>
      <c r="I300" s="14"/>
      <c r="J300" s="14"/>
      <c r="K300" s="19"/>
      <c r="L300" s="19"/>
      <c r="M300" s="19"/>
      <c r="N300" s="19"/>
      <c r="O300" s="19"/>
      <c r="P300" s="19"/>
      <c r="Q300" s="19"/>
      <c r="R300" s="19"/>
      <c r="S300" s="19"/>
      <c r="T300" s="14" t="s">
        <v>68</v>
      </c>
    </row>
    <row r="301" spans="1:20" ht="15">
      <c r="A301" s="20" t="s">
        <v>270</v>
      </c>
      <c r="B301" s="93">
        <v>1</v>
      </c>
      <c r="C301" s="21" t="str">
        <f aca="true" t="shared" si="147" ref="C301:C308">IF(A301="","",VLOOKUP($A$300,IF(LEN(A301)=2,U17MB,U17MA),VLOOKUP(LEFT(A301,1),club,6,FALSE),FALSE))</f>
        <v>Joe Hirst</v>
      </c>
      <c r="D301" s="21">
        <f aca="true" t="shared" si="148" ref="D301:D308">IF(A301="","",VLOOKUP($A$300,IF(LEN(A301)=2,U17MB,U17MA),VLOOKUP(LEFT(A301,1),club,7,FALSE),FALSE))</f>
        <v>0</v>
      </c>
      <c r="E301" s="21" t="str">
        <f t="shared" si="120"/>
        <v>Hertfordshire</v>
      </c>
      <c r="F301" s="129">
        <v>49.96</v>
      </c>
      <c r="G301" s="134">
        <f>Overallresults!$D$14</f>
        <v>12</v>
      </c>
      <c r="H301" s="14"/>
      <c r="I301" s="14" t="e">
        <f>IF(OR(F301="",F301-VLOOKUP($A300,AWstandards,12,FALSE)&lt;0),0,INT(VLOOKUP($A300,AWstandards,11,FALSE)*(F301-VLOOKUP($A300,AWstandards,12,FALSE))^VLOOKUP($A300,AWstandards,13,FALSE)+0.5))</f>
        <v>#NAME?</v>
      </c>
      <c r="J301" s="22"/>
      <c r="K301" s="19">
        <f aca="true" t="shared" si="149" ref="K301:Q308">IF($A301="","",IF(LEFT($A301,1)=K$12,$G301,""))</f>
      </c>
      <c r="L301" s="19">
        <f t="shared" si="149"/>
      </c>
      <c r="M301" s="19">
        <f t="shared" si="149"/>
        <v>12</v>
      </c>
      <c r="N301" s="19">
        <f t="shared" si="149"/>
      </c>
      <c r="O301" s="19">
        <f t="shared" si="149"/>
      </c>
      <c r="P301" s="19">
        <f t="shared" si="149"/>
      </c>
      <c r="Q301" s="19">
        <f t="shared" si="149"/>
      </c>
      <c r="R301" s="19">
        <f aca="true" t="shared" si="150" ref="R301:R308">IF($A301="","",IF(LEFT($A301,1)=R$11,$G301,""))</f>
      </c>
      <c r="S301" s="19"/>
      <c r="T301" s="14"/>
    </row>
    <row r="302" spans="1:20" ht="15">
      <c r="A302" s="20" t="s">
        <v>267</v>
      </c>
      <c r="B302" s="93">
        <v>2</v>
      </c>
      <c r="C302" s="21" t="str">
        <f t="shared" si="147"/>
        <v>Thomas Mitson</v>
      </c>
      <c r="D302" s="21">
        <f t="shared" si="148"/>
        <v>0</v>
      </c>
      <c r="E302" s="21" t="str">
        <f t="shared" si="120"/>
        <v>Suffolk</v>
      </c>
      <c r="F302" s="129">
        <v>48.85</v>
      </c>
      <c r="G302" s="134">
        <f>Overallresults!$D$15</f>
        <v>10</v>
      </c>
      <c r="H302" s="14"/>
      <c r="I302" s="14" t="e">
        <f>IF(OR(F302="",F302-VLOOKUP($A300,AWstandards,12,FALSE)&lt;0),0,INT(VLOOKUP($A300,AWstandards,11,FALSE)*(F302-VLOOKUP($A300,AWstandards,12,FALSE))^VLOOKUP($A300,AWstandards,13,FALSE)+0.5))</f>
        <v>#NAME?</v>
      </c>
      <c r="J302" s="22"/>
      <c r="K302" s="19">
        <f t="shared" si="149"/>
      </c>
      <c r="L302" s="19">
        <f t="shared" si="149"/>
      </c>
      <c r="M302" s="19">
        <f t="shared" si="149"/>
      </c>
      <c r="N302" s="19">
        <f t="shared" si="149"/>
      </c>
      <c r="O302" s="19">
        <f t="shared" si="149"/>
      </c>
      <c r="P302" s="19">
        <f t="shared" si="149"/>
        <v>10</v>
      </c>
      <c r="Q302" s="19">
        <f t="shared" si="149"/>
      </c>
      <c r="R302" s="19">
        <f t="shared" si="150"/>
      </c>
      <c r="S302" s="19"/>
      <c r="T302" s="14"/>
    </row>
    <row r="303" spans="1:20" ht="15">
      <c r="A303" s="20" t="s">
        <v>269</v>
      </c>
      <c r="B303" s="93">
        <v>3</v>
      </c>
      <c r="C303" s="21" t="str">
        <f t="shared" si="147"/>
        <v>Matthew Carter</v>
      </c>
      <c r="D303" s="21">
        <f t="shared" si="148"/>
        <v>0</v>
      </c>
      <c r="E303" s="21" t="str">
        <f t="shared" si="120"/>
        <v>Norfolk</v>
      </c>
      <c r="F303" s="129">
        <v>45.01</v>
      </c>
      <c r="G303" s="134">
        <f>Overallresults!$D$16</f>
        <v>8</v>
      </c>
      <c r="H303" s="14"/>
      <c r="I303" s="14" t="e">
        <f>IF(OR(F303="",F303-VLOOKUP($A300,AWstandards,12,FALSE)&lt;0),0,INT(VLOOKUP($A300,AWstandards,11,FALSE)*(F303-VLOOKUP($A300,AWstandards,12,FALSE))^VLOOKUP($A300,AWstandards,13,FALSE)+0.5))</f>
        <v>#NAME?</v>
      </c>
      <c r="J303" s="22"/>
      <c r="K303" s="19">
        <f t="shared" si="149"/>
      </c>
      <c r="L303" s="19">
        <f t="shared" si="149"/>
      </c>
      <c r="M303" s="19">
        <f t="shared" si="149"/>
      </c>
      <c r="N303" s="19">
        <f t="shared" si="149"/>
      </c>
      <c r="O303" s="19">
        <f t="shared" si="149"/>
        <v>8</v>
      </c>
      <c r="P303" s="19">
        <f t="shared" si="149"/>
      </c>
      <c r="Q303" s="19">
        <f t="shared" si="149"/>
      </c>
      <c r="R303" s="19">
        <f t="shared" si="150"/>
      </c>
      <c r="S303" s="19"/>
      <c r="T303" s="14"/>
    </row>
    <row r="304" spans="1:20" ht="15">
      <c r="A304" s="20"/>
      <c r="B304" s="93" t="s">
        <v>21</v>
      </c>
      <c r="C304" s="21">
        <f t="shared" si="147"/>
      </c>
      <c r="D304" s="21">
        <f t="shared" si="148"/>
      </c>
      <c r="E304" s="21">
        <f t="shared" si="120"/>
      </c>
      <c r="F304" s="129" t="s">
        <v>147</v>
      </c>
      <c r="G304" s="134">
        <f>Overallresults!$D$17</f>
        <v>6</v>
      </c>
      <c r="H304" s="14"/>
      <c r="I304" s="14"/>
      <c r="J304" s="22"/>
      <c r="K304" s="19">
        <f t="shared" si="149"/>
      </c>
      <c r="L304" s="19">
        <f t="shared" si="149"/>
      </c>
      <c r="M304" s="19">
        <f t="shared" si="149"/>
      </c>
      <c r="N304" s="19">
        <f t="shared" si="149"/>
      </c>
      <c r="O304" s="19">
        <f t="shared" si="149"/>
      </c>
      <c r="P304" s="19">
        <f t="shared" si="149"/>
      </c>
      <c r="Q304" s="19">
        <f t="shared" si="149"/>
      </c>
      <c r="R304" s="19">
        <f t="shared" si="150"/>
      </c>
      <c r="S304" s="19"/>
      <c r="T304" s="14"/>
    </row>
    <row r="305" spans="1:20" ht="15">
      <c r="A305" s="20"/>
      <c r="B305" s="93" t="s">
        <v>22</v>
      </c>
      <c r="C305" s="21">
        <f t="shared" si="147"/>
      </c>
      <c r="D305" s="21">
        <f t="shared" si="148"/>
      </c>
      <c r="E305" s="21">
        <f t="shared" si="120"/>
      </c>
      <c r="F305" s="129" t="s">
        <v>147</v>
      </c>
      <c r="G305" s="134">
        <f>Overallresults!$D$18</f>
        <v>5</v>
      </c>
      <c r="H305" s="14"/>
      <c r="I305" s="14"/>
      <c r="J305" s="22"/>
      <c r="K305" s="19">
        <f t="shared" si="149"/>
      </c>
      <c r="L305" s="19">
        <f t="shared" si="149"/>
      </c>
      <c r="M305" s="19">
        <f t="shared" si="149"/>
      </c>
      <c r="N305" s="19">
        <f t="shared" si="149"/>
      </c>
      <c r="O305" s="19">
        <f t="shared" si="149"/>
      </c>
      <c r="P305" s="19">
        <f t="shared" si="149"/>
      </c>
      <c r="Q305" s="19">
        <f t="shared" si="149"/>
      </c>
      <c r="R305" s="19">
        <f t="shared" si="150"/>
      </c>
      <c r="S305" s="19"/>
      <c r="T305" s="14"/>
    </row>
    <row r="306" spans="1:20" ht="15">
      <c r="A306" s="20"/>
      <c r="B306" s="93" t="s">
        <v>23</v>
      </c>
      <c r="C306" s="21">
        <f t="shared" si="147"/>
      </c>
      <c r="D306" s="21">
        <f t="shared" si="148"/>
      </c>
      <c r="E306" s="21">
        <f t="shared" si="120"/>
      </c>
      <c r="F306" s="129" t="s">
        <v>147</v>
      </c>
      <c r="G306" s="134">
        <f>Overallresults!$D$19</f>
        <v>4</v>
      </c>
      <c r="H306" s="14"/>
      <c r="I306" s="14"/>
      <c r="J306" s="22"/>
      <c r="K306" s="19">
        <f t="shared" si="149"/>
      </c>
      <c r="L306" s="19">
        <f t="shared" si="149"/>
      </c>
      <c r="M306" s="19">
        <f t="shared" si="149"/>
      </c>
      <c r="N306" s="19">
        <f t="shared" si="149"/>
      </c>
      <c r="O306" s="19">
        <f t="shared" si="149"/>
      </c>
      <c r="P306" s="19">
        <f t="shared" si="149"/>
      </c>
      <c r="Q306" s="19">
        <f t="shared" si="149"/>
      </c>
      <c r="R306" s="19">
        <f t="shared" si="150"/>
      </c>
      <c r="S306" s="19"/>
      <c r="T306" s="14"/>
    </row>
    <row r="307" spans="1:20" ht="15">
      <c r="A307" s="20"/>
      <c r="B307" s="93" t="s">
        <v>24</v>
      </c>
      <c r="C307" s="21">
        <f t="shared" si="147"/>
      </c>
      <c r="D307" s="21">
        <f t="shared" si="148"/>
      </c>
      <c r="E307" s="21">
        <f t="shared" si="120"/>
      </c>
      <c r="F307" s="129" t="s">
        <v>147</v>
      </c>
      <c r="G307" s="134">
        <f>Overallresults!$D$20</f>
        <v>0</v>
      </c>
      <c r="H307" s="14"/>
      <c r="I307" s="14"/>
      <c r="J307" s="22"/>
      <c r="K307" s="19">
        <f t="shared" si="149"/>
      </c>
      <c r="L307" s="19">
        <f t="shared" si="149"/>
      </c>
      <c r="M307" s="19">
        <f t="shared" si="149"/>
      </c>
      <c r="N307" s="19">
        <f t="shared" si="149"/>
      </c>
      <c r="O307" s="19">
        <f t="shared" si="149"/>
      </c>
      <c r="P307" s="19">
        <f t="shared" si="149"/>
      </c>
      <c r="Q307" s="19">
        <f t="shared" si="149"/>
      </c>
      <c r="R307" s="19">
        <f t="shared" si="150"/>
      </c>
      <c r="S307" s="19"/>
      <c r="T307" s="14"/>
    </row>
    <row r="308" spans="1:20" ht="15">
      <c r="A308" s="20"/>
      <c r="B308" s="93" t="s">
        <v>25</v>
      </c>
      <c r="C308" s="21">
        <f t="shared" si="147"/>
      </c>
      <c r="D308" s="21">
        <f t="shared" si="148"/>
      </c>
      <c r="E308" s="21">
        <f t="shared" si="120"/>
      </c>
      <c r="F308" s="129" t="s">
        <v>147</v>
      </c>
      <c r="G308" s="134">
        <f>Overallresults!$D$21</f>
        <v>0</v>
      </c>
      <c r="H308" s="14"/>
      <c r="I308" s="14" t="e">
        <f>IF(OR(F308="",F308-VLOOKUP($A300,AWstandards,12,FALSE)&lt;0),0,INT(VLOOKUP($A300,AWstandards,11,FALSE)*(F308-VLOOKUP($A300,AWstandards,12,FALSE))^VLOOKUP($A300,AWstandards,13,FALSE)+0.5))</f>
        <v>#VALUE!</v>
      </c>
      <c r="J308" s="22"/>
      <c r="K308" s="19">
        <f t="shared" si="149"/>
      </c>
      <c r="L308" s="19">
        <f t="shared" si="149"/>
      </c>
      <c r="M308" s="19">
        <f t="shared" si="149"/>
      </c>
      <c r="N308" s="19">
        <f t="shared" si="149"/>
      </c>
      <c r="O308" s="19">
        <f t="shared" si="149"/>
      </c>
      <c r="P308" s="19">
        <f t="shared" si="149"/>
      </c>
      <c r="Q308" s="19">
        <f t="shared" si="149"/>
      </c>
      <c r="R308" s="19">
        <f t="shared" si="150"/>
      </c>
      <c r="S308" s="19">
        <f>SUM(Decsheets!$V$5:$V$12)-(SUM(K301:Q308))</f>
        <v>15</v>
      </c>
      <c r="T308" s="14"/>
    </row>
    <row r="309" spans="1:20" ht="15">
      <c r="A309" s="28" t="s">
        <v>15</v>
      </c>
      <c r="B309" s="92"/>
      <c r="C309" s="23" t="s">
        <v>254</v>
      </c>
      <c r="D309" s="23"/>
      <c r="E309" s="26"/>
      <c r="F309" s="136" t="s">
        <v>147</v>
      </c>
      <c r="G309" s="131"/>
      <c r="H309" s="14"/>
      <c r="I309" s="14"/>
      <c r="J309" s="14"/>
      <c r="K309" s="19"/>
      <c r="L309" s="19"/>
      <c r="M309" s="19"/>
      <c r="N309" s="19"/>
      <c r="O309" s="19"/>
      <c r="P309" s="19"/>
      <c r="Q309" s="19"/>
      <c r="R309" s="19"/>
      <c r="S309" s="19"/>
      <c r="T309" s="14" t="s">
        <v>70</v>
      </c>
    </row>
    <row r="310" spans="1:20" ht="15">
      <c r="A310" s="20" t="s">
        <v>662</v>
      </c>
      <c r="B310" s="93">
        <v>1</v>
      </c>
      <c r="C310" s="21" t="str">
        <f aca="true" t="shared" si="151" ref="C310:C317">IF(A310="","",VLOOKUP($A$309,IF(LEN(A310)=2,U17MB,U17MA),VLOOKUP(LEFT(A310,1),club,6,FALSE),FALSE))</f>
        <v>Isaac Wallace</v>
      </c>
      <c r="D310" s="21">
        <f aca="true" t="shared" si="152" ref="D310:D317">IF(A310="","",VLOOKUP($A$309,IF(LEN(A310)=2,U17MB,U17MA),VLOOKUP(LEFT(A310,1),club,7,FALSE),FALSE))</f>
        <v>0</v>
      </c>
      <c r="E310" s="21" t="str">
        <f t="shared" si="120"/>
        <v>Suffolk</v>
      </c>
      <c r="F310" s="129">
        <v>38.55</v>
      </c>
      <c r="G310" s="134">
        <f>Overallresults!$E$14</f>
        <v>8</v>
      </c>
      <c r="H310" s="14"/>
      <c r="I310" s="14" t="e">
        <f>IF(OR(F310="",F310-VLOOKUP($A309,AWstandards,12,FALSE)&lt;0),0,INT(VLOOKUP($A309,AWstandards,11,FALSE)*(F310-VLOOKUP($A309,AWstandards,12,FALSE))^VLOOKUP($A309,AWstandards,13,FALSE)+0.5))</f>
        <v>#NAME?</v>
      </c>
      <c r="J310" s="22"/>
      <c r="K310" s="19">
        <f aca="true" t="shared" si="153" ref="K310:Q317">IF($A310="","",IF(LEFT($A310,1)=K$12,$G310,""))</f>
      </c>
      <c r="L310" s="19">
        <f t="shared" si="153"/>
      </c>
      <c r="M310" s="19">
        <f t="shared" si="153"/>
      </c>
      <c r="N310" s="19">
        <f t="shared" si="153"/>
      </c>
      <c r="O310" s="19">
        <f t="shared" si="153"/>
      </c>
      <c r="P310" s="19">
        <f t="shared" si="153"/>
        <v>8</v>
      </c>
      <c r="Q310" s="19">
        <f t="shared" si="153"/>
      </c>
      <c r="R310" s="19">
        <f aca="true" t="shared" si="154" ref="R310:R317">IF($A310="","",IF(LEFT($A310,1)=R$11,$G310,""))</f>
      </c>
      <c r="S310" s="19"/>
      <c r="T310" s="14"/>
    </row>
    <row r="311" spans="1:20" ht="15">
      <c r="A311" s="20" t="s">
        <v>660</v>
      </c>
      <c r="B311" s="93">
        <v>2</v>
      </c>
      <c r="C311" s="21" t="str">
        <f t="shared" si="151"/>
        <v>Will Jarvis</v>
      </c>
      <c r="D311" s="21">
        <f t="shared" si="152"/>
        <v>0</v>
      </c>
      <c r="E311" s="21" t="str">
        <f aca="true" t="shared" si="155" ref="E311:E317">IF(A311="","",VLOOKUP(LEFT(A311,1),club,2,FALSE))</f>
        <v>Hertfordshire</v>
      </c>
      <c r="F311" s="129">
        <v>37.41</v>
      </c>
      <c r="G311" s="134">
        <f>Overallresults!$E$15</f>
        <v>6</v>
      </c>
      <c r="H311" s="14"/>
      <c r="I311" s="14" t="e">
        <f>IF(OR(F311="",F311-VLOOKUP($A309,AWstandards,12,FALSE)&lt;0),0,INT(VLOOKUP($A309,AWstandards,11,FALSE)*(F311-VLOOKUP($A309,AWstandards,12,FALSE))^VLOOKUP($A309,AWstandards,13,FALSE)+0.5))</f>
        <v>#NAME?</v>
      </c>
      <c r="J311" s="22"/>
      <c r="K311" s="19">
        <f t="shared" si="153"/>
      </c>
      <c r="L311" s="19">
        <f t="shared" si="153"/>
      </c>
      <c r="M311" s="19">
        <f t="shared" si="153"/>
        <v>6</v>
      </c>
      <c r="N311" s="19">
        <f t="shared" si="153"/>
      </c>
      <c r="O311" s="19">
        <f t="shared" si="153"/>
      </c>
      <c r="P311" s="19">
        <f t="shared" si="153"/>
      </c>
      <c r="Q311" s="19">
        <f t="shared" si="153"/>
      </c>
      <c r="R311" s="19">
        <f t="shared" si="154"/>
      </c>
      <c r="S311" s="19"/>
      <c r="T311" s="14"/>
    </row>
    <row r="312" spans="1:20" ht="15">
      <c r="A312" s="20" t="s">
        <v>663</v>
      </c>
      <c r="B312" s="93">
        <v>3</v>
      </c>
      <c r="C312" s="21" t="str">
        <f t="shared" si="151"/>
        <v>Charlie Williams</v>
      </c>
      <c r="D312" s="21">
        <f t="shared" si="152"/>
        <v>0</v>
      </c>
      <c r="E312" s="21" t="str">
        <f t="shared" si="155"/>
        <v>Norfolk</v>
      </c>
      <c r="F312" s="129">
        <v>29.88</v>
      </c>
      <c r="G312" s="134">
        <f>Overallresults!$E$16</f>
        <v>4</v>
      </c>
      <c r="H312" s="14"/>
      <c r="I312" s="14" t="e">
        <f>IF(OR(F312="",F312-VLOOKUP($A309,AWstandards,12,FALSE)&lt;0),0,INT(VLOOKUP($A309,AWstandards,11,FALSE)*(F312-VLOOKUP($A309,AWstandards,12,FALSE))^VLOOKUP($A309,AWstandards,13,FALSE)+0.5))</f>
        <v>#NAME?</v>
      </c>
      <c r="J312" s="22"/>
      <c r="K312" s="19">
        <f t="shared" si="153"/>
      </c>
      <c r="L312" s="19">
        <f t="shared" si="153"/>
      </c>
      <c r="M312" s="19">
        <f t="shared" si="153"/>
      </c>
      <c r="N312" s="19">
        <f t="shared" si="153"/>
      </c>
      <c r="O312" s="19">
        <f t="shared" si="153"/>
        <v>4</v>
      </c>
      <c r="P312" s="19">
        <f t="shared" si="153"/>
      </c>
      <c r="Q312" s="19">
        <f t="shared" si="153"/>
      </c>
      <c r="R312" s="19">
        <f t="shared" si="154"/>
      </c>
      <c r="S312" s="19"/>
      <c r="T312" s="14"/>
    </row>
    <row r="313" spans="1:20" ht="15">
      <c r="A313" s="20"/>
      <c r="B313" s="93" t="s">
        <v>21</v>
      </c>
      <c r="C313" s="21">
        <f t="shared" si="151"/>
      </c>
      <c r="D313" s="21">
        <f t="shared" si="152"/>
      </c>
      <c r="E313" s="21">
        <f t="shared" si="155"/>
      </c>
      <c r="F313" s="129" t="s">
        <v>147</v>
      </c>
      <c r="G313" s="134">
        <f>Overallresults!$E$17</f>
        <v>3</v>
      </c>
      <c r="H313" s="14"/>
      <c r="I313" s="14"/>
      <c r="J313" s="22"/>
      <c r="K313" s="19">
        <f t="shared" si="153"/>
      </c>
      <c r="L313" s="19">
        <f t="shared" si="153"/>
      </c>
      <c r="M313" s="19">
        <f t="shared" si="153"/>
      </c>
      <c r="N313" s="19">
        <f t="shared" si="153"/>
      </c>
      <c r="O313" s="19">
        <f t="shared" si="153"/>
      </c>
      <c r="P313" s="19">
        <f t="shared" si="153"/>
      </c>
      <c r="Q313" s="19">
        <f t="shared" si="153"/>
      </c>
      <c r="R313" s="19">
        <f t="shared" si="154"/>
      </c>
      <c r="S313" s="19"/>
      <c r="T313" s="14"/>
    </row>
    <row r="314" spans="1:20" ht="15">
      <c r="A314" s="20"/>
      <c r="B314" s="93" t="s">
        <v>22</v>
      </c>
      <c r="C314" s="21">
        <f t="shared" si="151"/>
      </c>
      <c r="D314" s="21">
        <f t="shared" si="152"/>
      </c>
      <c r="E314" s="21">
        <f t="shared" si="155"/>
      </c>
      <c r="F314" s="129" t="s">
        <v>147</v>
      </c>
      <c r="G314" s="134">
        <f>Overallresults!$E$18</f>
        <v>2</v>
      </c>
      <c r="H314" s="14"/>
      <c r="I314" s="14"/>
      <c r="J314" s="22"/>
      <c r="K314" s="19">
        <f t="shared" si="153"/>
      </c>
      <c r="L314" s="19">
        <f t="shared" si="153"/>
      </c>
      <c r="M314" s="19">
        <f t="shared" si="153"/>
      </c>
      <c r="N314" s="19">
        <f t="shared" si="153"/>
      </c>
      <c r="O314" s="19">
        <f t="shared" si="153"/>
      </c>
      <c r="P314" s="19">
        <f t="shared" si="153"/>
      </c>
      <c r="Q314" s="19">
        <f t="shared" si="153"/>
      </c>
      <c r="R314" s="19">
        <f t="shared" si="154"/>
      </c>
      <c r="S314" s="19"/>
      <c r="T314" s="14"/>
    </row>
    <row r="315" spans="1:20" ht="15">
      <c r="A315" s="20"/>
      <c r="B315" s="93" t="s">
        <v>23</v>
      </c>
      <c r="C315" s="21">
        <f t="shared" si="151"/>
      </c>
      <c r="D315" s="21">
        <f t="shared" si="152"/>
      </c>
      <c r="E315" s="21">
        <f t="shared" si="155"/>
      </c>
      <c r="F315" s="129" t="s">
        <v>147</v>
      </c>
      <c r="G315" s="134">
        <f>Overallresults!$E$19</f>
        <v>1</v>
      </c>
      <c r="H315" s="14"/>
      <c r="I315" s="14"/>
      <c r="J315" s="22"/>
      <c r="K315" s="19">
        <f t="shared" si="153"/>
      </c>
      <c r="L315" s="19">
        <f t="shared" si="153"/>
      </c>
      <c r="M315" s="19">
        <f t="shared" si="153"/>
      </c>
      <c r="N315" s="19">
        <f t="shared" si="153"/>
      </c>
      <c r="O315" s="19">
        <f t="shared" si="153"/>
      </c>
      <c r="P315" s="19">
        <f t="shared" si="153"/>
      </c>
      <c r="Q315" s="19">
        <f t="shared" si="153"/>
      </c>
      <c r="R315" s="19">
        <f t="shared" si="154"/>
      </c>
      <c r="S315" s="19"/>
      <c r="T315" s="14"/>
    </row>
    <row r="316" spans="1:20" ht="15">
      <c r="A316" s="20"/>
      <c r="B316" s="93" t="s">
        <v>24</v>
      </c>
      <c r="C316" s="21">
        <f t="shared" si="151"/>
      </c>
      <c r="D316" s="21">
        <f t="shared" si="152"/>
      </c>
      <c r="E316" s="21">
        <f t="shared" si="155"/>
      </c>
      <c r="F316" s="129" t="s">
        <v>147</v>
      </c>
      <c r="G316" s="134">
        <f>Overallresults!$E$20</f>
        <v>0</v>
      </c>
      <c r="H316" s="14"/>
      <c r="I316" s="14"/>
      <c r="J316" s="22"/>
      <c r="K316" s="19">
        <f t="shared" si="153"/>
      </c>
      <c r="L316" s="19">
        <f t="shared" si="153"/>
      </c>
      <c r="M316" s="19">
        <f t="shared" si="153"/>
      </c>
      <c r="N316" s="19">
        <f t="shared" si="153"/>
      </c>
      <c r="O316" s="19">
        <f t="shared" si="153"/>
      </c>
      <c r="P316" s="19">
        <f t="shared" si="153"/>
      </c>
      <c r="Q316" s="19">
        <f t="shared" si="153"/>
      </c>
      <c r="R316" s="19">
        <f t="shared" si="154"/>
      </c>
      <c r="S316" s="19"/>
      <c r="T316" s="14"/>
    </row>
    <row r="317" spans="1:20" ht="15">
      <c r="A317" s="20"/>
      <c r="B317" s="93" t="s">
        <v>25</v>
      </c>
      <c r="C317" s="21">
        <f t="shared" si="151"/>
      </c>
      <c r="D317" s="21">
        <f t="shared" si="152"/>
      </c>
      <c r="E317" s="21">
        <f t="shared" si="155"/>
      </c>
      <c r="F317" s="129" t="s">
        <v>147</v>
      </c>
      <c r="G317" s="134">
        <f>Overallresults!$E$21</f>
        <v>0</v>
      </c>
      <c r="H317" s="14"/>
      <c r="I317" s="14" t="e">
        <f>IF(OR(F317="",F317-VLOOKUP($A309,AWstandards,12,FALSE)&lt;0),0,INT(VLOOKUP($A309,AWstandards,11,FALSE)*(F317-VLOOKUP($A309,AWstandards,12,FALSE))^VLOOKUP($A309,AWstandards,13,FALSE)+0.5))</f>
        <v>#VALUE!</v>
      </c>
      <c r="J317" s="22"/>
      <c r="K317" s="19">
        <f t="shared" si="153"/>
      </c>
      <c r="L317" s="19">
        <f t="shared" si="153"/>
      </c>
      <c r="M317" s="19">
        <f t="shared" si="153"/>
      </c>
      <c r="N317" s="19">
        <f t="shared" si="153"/>
      </c>
      <c r="O317" s="19">
        <f t="shared" si="153"/>
      </c>
      <c r="P317" s="19">
        <f t="shared" si="153"/>
      </c>
      <c r="Q317" s="19">
        <f t="shared" si="153"/>
      </c>
      <c r="R317" s="19">
        <f t="shared" si="154"/>
      </c>
      <c r="S317" s="19">
        <f>SUM(Decsheets!$W$5:$W$12)-(SUM(K310:Q317))</f>
        <v>6</v>
      </c>
      <c r="T317" s="14"/>
    </row>
    <row r="318" spans="1:20" ht="15">
      <c r="A318" s="28" t="s">
        <v>16</v>
      </c>
      <c r="B318" s="92"/>
      <c r="C318" s="23" t="s">
        <v>255</v>
      </c>
      <c r="D318" s="23"/>
      <c r="E318" s="26"/>
      <c r="F318" s="125" t="s">
        <v>147</v>
      </c>
      <c r="G318" s="131"/>
      <c r="H318" s="14"/>
      <c r="I318" s="14"/>
      <c r="J318" s="27"/>
      <c r="K318" s="19"/>
      <c r="L318" s="19"/>
      <c r="M318" s="19"/>
      <c r="N318" s="19"/>
      <c r="O318" s="19"/>
      <c r="P318" s="19"/>
      <c r="Q318" s="19"/>
      <c r="R318" s="19"/>
      <c r="S318" s="19"/>
      <c r="T318" s="14" t="s">
        <v>16</v>
      </c>
    </row>
    <row r="319" spans="1:19" ht="15">
      <c r="A319" s="20" t="s">
        <v>269</v>
      </c>
      <c r="B319" s="93">
        <v>1</v>
      </c>
      <c r="C319" s="21" t="str">
        <f aca="true" t="shared" si="156" ref="C319:C326">IF(A319="","",VLOOKUP($A$318,IF(LEN(A319)=2,U17MB,U17MA),VLOOKUP(LEFT(A319,1),club,6,FALSE),FALSE))</f>
        <v>Norfolk</v>
      </c>
      <c r="D319" s="21">
        <f aca="true" t="shared" si="157" ref="D319:D326">IF(A319="","",VLOOKUP($A$318,IF(LEN(A319)=2,U17MB,U17MA),VLOOKUP(LEFT(A319,1),club,7,FALSE),FALSE))</f>
        <v>0</v>
      </c>
      <c r="E319" s="21" t="str">
        <f aca="true" t="shared" si="158" ref="E319:E326">IF(A319="","",VLOOKUP(LEFT(A319,1),club,2,FALSE))</f>
        <v>Norfolk</v>
      </c>
      <c r="F319" s="128">
        <v>45.8</v>
      </c>
      <c r="G319" s="134">
        <f>Overallresults!$D$14</f>
        <v>12</v>
      </c>
      <c r="H319" s="14"/>
      <c r="I319" s="14" t="e">
        <f>IF(OR(F319="",F319-VLOOKUP($A318,AWstandards,12,FALSE)&gt;0),0,INT(VLOOKUP($A318,AWstandards,11,FALSE)*(VLOOKUP($A318,AWstandards,12,FALSE)-F319)^VLOOKUP($A318,AWstandards,13,FALSE)+0.5))</f>
        <v>#NAME?</v>
      </c>
      <c r="J319" s="22"/>
      <c r="K319" s="19">
        <f aca="true" t="shared" si="159" ref="K319:Q334">IF($A319="","",IF(LEFT($A319,1)=K$12,$G319,""))</f>
      </c>
      <c r="L319" s="19">
        <f t="shared" si="159"/>
      </c>
      <c r="M319" s="19">
        <f t="shared" si="159"/>
      </c>
      <c r="N319" s="19">
        <f t="shared" si="159"/>
      </c>
      <c r="O319" s="19">
        <f t="shared" si="159"/>
        <v>12</v>
      </c>
      <c r="P319" s="19">
        <f t="shared" si="159"/>
      </c>
      <c r="Q319" s="19">
        <f t="shared" si="159"/>
      </c>
      <c r="R319" s="19">
        <f aca="true" t="shared" si="160" ref="R319:R335">IF($A319="","",IF(LEFT($A319,1)=R$11,$G319,""))</f>
      </c>
      <c r="S319" s="19"/>
    </row>
    <row r="320" spans="1:19" ht="15">
      <c r="A320" s="20" t="s">
        <v>157</v>
      </c>
      <c r="B320" s="93">
        <v>2</v>
      </c>
      <c r="C320" s="21" t="str">
        <f t="shared" si="156"/>
        <v>Cambridgeshire</v>
      </c>
      <c r="D320" s="21">
        <f t="shared" si="157"/>
        <v>0</v>
      </c>
      <c r="E320" s="21" t="str">
        <f t="shared" si="158"/>
        <v>Cambridgeshire</v>
      </c>
      <c r="F320" s="128">
        <v>46.3</v>
      </c>
      <c r="G320" s="134">
        <f>Overallresults!$D$15</f>
        <v>10</v>
      </c>
      <c r="H320" s="14"/>
      <c r="I320" s="14" t="e">
        <f>IF(OR(F320="",F320-VLOOKUP($A318,AWstandards,12,FALSE)&gt;0),0,INT(VLOOKUP($A318,AWstandards,11,FALSE)*(VLOOKUP($A318,AWstandards,12,FALSE)-F320)^VLOOKUP($A318,AWstandards,13,FALSE)+0.5))</f>
        <v>#NAME?</v>
      </c>
      <c r="J320" s="22"/>
      <c r="K320" s="19">
        <f t="shared" si="159"/>
      </c>
      <c r="L320" s="19">
        <f t="shared" si="159"/>
        <v>10</v>
      </c>
      <c r="M320" s="19">
        <f t="shared" si="159"/>
      </c>
      <c r="N320" s="19">
        <f t="shared" si="159"/>
      </c>
      <c r="O320" s="19">
        <f t="shared" si="159"/>
      </c>
      <c r="P320" s="19">
        <f t="shared" si="159"/>
      </c>
      <c r="Q320" s="19">
        <f t="shared" si="159"/>
      </c>
      <c r="R320" s="19">
        <f t="shared" si="160"/>
      </c>
      <c r="S320" s="19"/>
    </row>
    <row r="321" spans="1:19" ht="15">
      <c r="A321" s="20" t="s">
        <v>270</v>
      </c>
      <c r="B321" s="93">
        <v>3</v>
      </c>
      <c r="C321" s="21" t="str">
        <f t="shared" si="156"/>
        <v>Hertfordshire</v>
      </c>
      <c r="D321" s="21">
        <f t="shared" si="157"/>
        <v>0</v>
      </c>
      <c r="E321" s="21" t="str">
        <f t="shared" si="158"/>
        <v>Hertfordshire</v>
      </c>
      <c r="F321" s="128">
        <v>49.3</v>
      </c>
      <c r="G321" s="134">
        <f>Overallresults!$D$16</f>
        <v>8</v>
      </c>
      <c r="H321" s="14"/>
      <c r="I321" s="14" t="e">
        <f>IF(OR(F321="",F321-VLOOKUP($A318,AWstandards,12,FALSE)&gt;0),0,INT(VLOOKUP($A318,AWstandards,11,FALSE)*(VLOOKUP($A318,AWstandards,12,FALSE)-F321)^VLOOKUP($A318,AWstandards,13,FALSE)+0.5))</f>
        <v>#NAME?</v>
      </c>
      <c r="J321" s="22"/>
      <c r="K321" s="19">
        <f t="shared" si="159"/>
      </c>
      <c r="L321" s="19">
        <f t="shared" si="159"/>
      </c>
      <c r="M321" s="19">
        <f t="shared" si="159"/>
        <v>8</v>
      </c>
      <c r="N321" s="19">
        <f t="shared" si="159"/>
      </c>
      <c r="O321" s="19">
        <f t="shared" si="159"/>
      </c>
      <c r="P321" s="19">
        <f t="shared" si="159"/>
      </c>
      <c r="Q321" s="19">
        <f t="shared" si="159"/>
      </c>
      <c r="R321" s="19">
        <f t="shared" si="160"/>
      </c>
      <c r="S321" s="19"/>
    </row>
    <row r="322" spans="1:19" ht="15">
      <c r="A322" s="20"/>
      <c r="B322" s="93" t="s">
        <v>21</v>
      </c>
      <c r="C322" s="21">
        <f t="shared" si="156"/>
      </c>
      <c r="D322" s="21">
        <f t="shared" si="157"/>
      </c>
      <c r="E322" s="21">
        <f t="shared" si="158"/>
      </c>
      <c r="F322" s="128" t="s">
        <v>147</v>
      </c>
      <c r="G322" s="134">
        <f>Overallresults!$D$17</f>
        <v>6</v>
      </c>
      <c r="H322" s="14"/>
      <c r="I322" s="14"/>
      <c r="J322" s="22"/>
      <c r="K322" s="19">
        <f t="shared" si="159"/>
      </c>
      <c r="L322" s="19">
        <f t="shared" si="159"/>
      </c>
      <c r="M322" s="19">
        <f t="shared" si="159"/>
      </c>
      <c r="N322" s="19">
        <f t="shared" si="159"/>
      </c>
      <c r="O322" s="19">
        <f t="shared" si="159"/>
      </c>
      <c r="P322" s="19">
        <f t="shared" si="159"/>
      </c>
      <c r="Q322" s="19">
        <f t="shared" si="159"/>
      </c>
      <c r="R322" s="19">
        <f t="shared" si="160"/>
      </c>
      <c r="S322" s="19"/>
    </row>
    <row r="323" spans="1:19" ht="15">
      <c r="A323" s="20"/>
      <c r="B323" s="93" t="s">
        <v>22</v>
      </c>
      <c r="C323" s="21">
        <f t="shared" si="156"/>
      </c>
      <c r="D323" s="21">
        <f t="shared" si="157"/>
      </c>
      <c r="E323" s="21">
        <f t="shared" si="158"/>
      </c>
      <c r="F323" s="128" t="s">
        <v>147</v>
      </c>
      <c r="G323" s="134">
        <f>Overallresults!$D$18</f>
        <v>5</v>
      </c>
      <c r="H323" s="14"/>
      <c r="I323" s="14"/>
      <c r="J323" s="22"/>
      <c r="K323" s="19">
        <f t="shared" si="159"/>
      </c>
      <c r="L323" s="19">
        <f t="shared" si="159"/>
      </c>
      <c r="M323" s="19">
        <f t="shared" si="159"/>
      </c>
      <c r="N323" s="19">
        <f t="shared" si="159"/>
      </c>
      <c r="O323" s="19">
        <f t="shared" si="159"/>
      </c>
      <c r="P323" s="19">
        <f t="shared" si="159"/>
      </c>
      <c r="Q323" s="19">
        <f t="shared" si="159"/>
      </c>
      <c r="R323" s="19">
        <f t="shared" si="160"/>
      </c>
      <c r="S323" s="19"/>
    </row>
    <row r="324" spans="1:19" ht="15">
      <c r="A324" s="20"/>
      <c r="B324" s="93" t="s">
        <v>23</v>
      </c>
      <c r="C324" s="21">
        <f t="shared" si="156"/>
      </c>
      <c r="D324" s="21">
        <f t="shared" si="157"/>
      </c>
      <c r="E324" s="21">
        <f t="shared" si="158"/>
      </c>
      <c r="F324" s="128" t="s">
        <v>147</v>
      </c>
      <c r="G324" s="134">
        <f>Overallresults!$D$19</f>
        <v>4</v>
      </c>
      <c r="H324" s="14"/>
      <c r="I324" s="14"/>
      <c r="J324" s="22"/>
      <c r="K324" s="19">
        <f t="shared" si="159"/>
      </c>
      <c r="L324" s="19">
        <f t="shared" si="159"/>
      </c>
      <c r="M324" s="19">
        <f t="shared" si="159"/>
      </c>
      <c r="N324" s="19">
        <f t="shared" si="159"/>
      </c>
      <c r="O324" s="19">
        <f t="shared" si="159"/>
      </c>
      <c r="P324" s="19">
        <f t="shared" si="159"/>
      </c>
      <c r="Q324" s="19">
        <f t="shared" si="159"/>
      </c>
      <c r="R324" s="19">
        <f t="shared" si="160"/>
      </c>
      <c r="S324" s="19"/>
    </row>
    <row r="325" spans="1:19" ht="15">
      <c r="A325" s="20"/>
      <c r="B325" s="93" t="s">
        <v>24</v>
      </c>
      <c r="C325" s="21">
        <f t="shared" si="156"/>
      </c>
      <c r="D325" s="21">
        <f t="shared" si="157"/>
      </c>
      <c r="E325" s="21">
        <f t="shared" si="158"/>
      </c>
      <c r="F325" s="128" t="s">
        <v>147</v>
      </c>
      <c r="G325" s="134">
        <f>Overallresults!$D$20</f>
        <v>0</v>
      </c>
      <c r="H325" s="14"/>
      <c r="I325" s="14"/>
      <c r="J325" s="22"/>
      <c r="K325" s="19">
        <f t="shared" si="159"/>
      </c>
      <c r="L325" s="19">
        <f t="shared" si="159"/>
      </c>
      <c r="M325" s="19">
        <f t="shared" si="159"/>
      </c>
      <c r="N325" s="19">
        <f t="shared" si="159"/>
      </c>
      <c r="O325" s="19">
        <f t="shared" si="159"/>
      </c>
      <c r="P325" s="19">
        <f t="shared" si="159"/>
      </c>
      <c r="Q325" s="19">
        <f t="shared" si="159"/>
      </c>
      <c r="R325" s="19">
        <f t="shared" si="160"/>
      </c>
      <c r="S325" s="19"/>
    </row>
    <row r="326" spans="1:19" ht="15">
      <c r="A326" s="20"/>
      <c r="B326" s="93" t="s">
        <v>25</v>
      </c>
      <c r="C326" s="21">
        <f t="shared" si="156"/>
      </c>
      <c r="D326" s="21">
        <f t="shared" si="157"/>
      </c>
      <c r="E326" s="21">
        <f t="shared" si="158"/>
      </c>
      <c r="F326" s="128" t="s">
        <v>147</v>
      </c>
      <c r="G326" s="134">
        <f>Overallresults!$D$21</f>
        <v>0</v>
      </c>
      <c r="H326" s="14"/>
      <c r="I326" s="14" t="e">
        <f>IF(OR(F326="",F326-VLOOKUP($A318,AWstandards,12,FALSE)&gt;0),0,INT(VLOOKUP($A318,AWstandards,11,FALSE)*(VLOOKUP($A318,AWstandards,12,FALSE)-F326)^VLOOKUP($A318,AWstandards,13,FALSE)+0.5))</f>
        <v>#VALUE!</v>
      </c>
      <c r="J326" s="22"/>
      <c r="K326" s="19">
        <f t="shared" si="159"/>
      </c>
      <c r="L326" s="19">
        <f t="shared" si="159"/>
      </c>
      <c r="M326" s="19">
        <f t="shared" si="159"/>
      </c>
      <c r="N326" s="19">
        <f t="shared" si="159"/>
      </c>
      <c r="O326" s="19">
        <f t="shared" si="159"/>
      </c>
      <c r="P326" s="19">
        <f t="shared" si="159"/>
      </c>
      <c r="Q326" s="19">
        <f t="shared" si="159"/>
      </c>
      <c r="R326" s="19">
        <f t="shared" si="160"/>
      </c>
      <c r="S326" s="19">
        <f>SUM(Decsheets!$V$5:$V$12)-(SUM(K319:Q326))</f>
        <v>15</v>
      </c>
    </row>
    <row r="327" spans="1:20" ht="15">
      <c r="A327" s="28" t="s">
        <v>212</v>
      </c>
      <c r="B327" s="92"/>
      <c r="C327" s="23" t="s">
        <v>256</v>
      </c>
      <c r="D327" s="23"/>
      <c r="E327" s="26"/>
      <c r="F327" s="125" t="s">
        <v>147</v>
      </c>
      <c r="G327" s="131"/>
      <c r="H327" s="14"/>
      <c r="I327" s="14"/>
      <c r="J327" s="27"/>
      <c r="K327" s="19"/>
      <c r="L327" s="19"/>
      <c r="M327" s="19"/>
      <c r="N327" s="19"/>
      <c r="O327" s="19"/>
      <c r="P327" s="19"/>
      <c r="Q327" s="19"/>
      <c r="R327" s="19"/>
      <c r="S327" s="19"/>
      <c r="T327" s="14" t="s">
        <v>212</v>
      </c>
    </row>
    <row r="328" spans="1:19" ht="15">
      <c r="A328" s="20" t="s">
        <v>269</v>
      </c>
      <c r="B328" s="93">
        <v>1</v>
      </c>
      <c r="C328" s="21" t="str">
        <f aca="true" t="shared" si="161" ref="C328:C335">IF(A328="","",VLOOKUP($A$327,IF(LEN(A328)=2,U17MB,U17MA),VLOOKUP(LEFT(A328,1),club,6,FALSE),FALSE))</f>
        <v>Norfolk</v>
      </c>
      <c r="D328" s="21">
        <f aca="true" t="shared" si="162" ref="D328:D335">IF(A328="","",VLOOKUP($A$327,IF(LEN(A328)=2,U17MB,U17MA),VLOOKUP(LEFT(A328,1),club,7,FALSE),FALSE))</f>
        <v>0</v>
      </c>
      <c r="E328" s="21" t="str">
        <f aca="true" t="shared" si="163" ref="E328:E335">IF(A328="","",VLOOKUP(LEFT(A328,1),club,2,FALSE))</f>
        <v>Norfolk</v>
      </c>
      <c r="F328" s="152" t="s">
        <v>745</v>
      </c>
      <c r="G328" s="134">
        <f>Overallresults!$D$14</f>
        <v>12</v>
      </c>
      <c r="H328" s="14"/>
      <c r="I328" s="14" t="e">
        <f>IF(OR(F328="",F328-VLOOKUP($A327,AWstandards,12,FALSE)&gt;0),0,INT(VLOOKUP($A327,AWstandards,11,FALSE)*(VLOOKUP($A327,AWstandards,12,FALSE)-F328)^VLOOKUP($A327,AWstandards,13,FALSE)+0.5))</f>
        <v>#NAME?</v>
      </c>
      <c r="J328" s="22"/>
      <c r="K328" s="19">
        <f t="shared" si="159"/>
      </c>
      <c r="L328" s="19">
        <f t="shared" si="159"/>
      </c>
      <c r="M328" s="19">
        <f t="shared" si="159"/>
      </c>
      <c r="N328" s="19">
        <f t="shared" si="159"/>
      </c>
      <c r="O328" s="19">
        <f t="shared" si="159"/>
        <v>12</v>
      </c>
      <c r="P328" s="19">
        <f t="shared" si="159"/>
      </c>
      <c r="Q328" s="19">
        <f t="shared" si="159"/>
      </c>
      <c r="R328" s="19">
        <f t="shared" si="160"/>
      </c>
      <c r="S328" s="19"/>
    </row>
    <row r="329" spans="1:19" ht="15">
      <c r="A329" s="20" t="s">
        <v>157</v>
      </c>
      <c r="B329" s="93">
        <v>2</v>
      </c>
      <c r="C329" s="21" t="str">
        <f t="shared" si="161"/>
        <v>Cambridgeshire</v>
      </c>
      <c r="D329" s="21">
        <f t="shared" si="162"/>
        <v>0</v>
      </c>
      <c r="E329" s="21" t="str">
        <f t="shared" si="163"/>
        <v>Cambridgeshire</v>
      </c>
      <c r="F329" s="152" t="s">
        <v>746</v>
      </c>
      <c r="G329" s="134">
        <f>Overallresults!$D$15</f>
        <v>10</v>
      </c>
      <c r="H329" s="14"/>
      <c r="I329" s="14" t="e">
        <f>IF(OR(F329="",F329-VLOOKUP($A327,AWstandards,12,FALSE)&gt;0),0,INT(VLOOKUP($A327,AWstandards,11,FALSE)*(VLOOKUP($A327,AWstandards,12,FALSE)-F329)^VLOOKUP($A327,AWstandards,13,FALSE)+0.5))</f>
        <v>#NAME?</v>
      </c>
      <c r="J329" s="22"/>
      <c r="K329" s="19">
        <f t="shared" si="159"/>
      </c>
      <c r="L329" s="19">
        <f t="shared" si="159"/>
        <v>10</v>
      </c>
      <c r="M329" s="19">
        <f t="shared" si="159"/>
      </c>
      <c r="N329" s="19">
        <f t="shared" si="159"/>
      </c>
      <c r="O329" s="19">
        <f t="shared" si="159"/>
      </c>
      <c r="P329" s="19">
        <f t="shared" si="159"/>
      </c>
      <c r="Q329" s="19">
        <f t="shared" si="159"/>
      </c>
      <c r="R329" s="19">
        <f t="shared" si="160"/>
      </c>
      <c r="S329" s="19"/>
    </row>
    <row r="330" spans="1:19" ht="15">
      <c r="A330" s="20"/>
      <c r="B330" s="93">
        <v>3</v>
      </c>
      <c r="C330" s="21">
        <f t="shared" si="161"/>
      </c>
      <c r="D330" s="21">
        <f t="shared" si="162"/>
      </c>
      <c r="E330" s="21">
        <f t="shared" si="163"/>
      </c>
      <c r="F330" s="152"/>
      <c r="G330" s="134">
        <f>Overallresults!$D$16</f>
        <v>8</v>
      </c>
      <c r="H330" s="14"/>
      <c r="I330" s="14" t="e">
        <f>IF(OR(F330="",F330-VLOOKUP($A327,AWstandards,12,FALSE)&gt;0),0,INT(VLOOKUP($A327,AWstandards,11,FALSE)*(VLOOKUP($A327,AWstandards,12,FALSE)-F330)^VLOOKUP($A327,AWstandards,13,FALSE)+0.5))</f>
        <v>#NAME?</v>
      </c>
      <c r="J330" s="22"/>
      <c r="K330" s="19">
        <f t="shared" si="159"/>
      </c>
      <c r="L330" s="19">
        <f t="shared" si="159"/>
      </c>
      <c r="M330" s="19">
        <f t="shared" si="159"/>
      </c>
      <c r="N330" s="19">
        <f t="shared" si="159"/>
      </c>
      <c r="O330" s="19">
        <f t="shared" si="159"/>
      </c>
      <c r="P330" s="19">
        <f t="shared" si="159"/>
      </c>
      <c r="Q330" s="19">
        <f t="shared" si="159"/>
      </c>
      <c r="R330" s="19">
        <f t="shared" si="160"/>
      </c>
      <c r="S330" s="19"/>
    </row>
    <row r="331" spans="1:19" ht="15">
      <c r="A331" s="20"/>
      <c r="B331" s="93" t="s">
        <v>21</v>
      </c>
      <c r="C331" s="21">
        <f t="shared" si="161"/>
      </c>
      <c r="D331" s="21">
        <f t="shared" si="162"/>
      </c>
      <c r="E331" s="21">
        <f t="shared" si="163"/>
      </c>
      <c r="F331" s="152" t="s">
        <v>147</v>
      </c>
      <c r="G331" s="134">
        <f>Overallresults!$D$17</f>
        <v>6</v>
      </c>
      <c r="H331" s="14"/>
      <c r="I331" s="14"/>
      <c r="J331" s="22"/>
      <c r="K331" s="19">
        <f t="shared" si="159"/>
      </c>
      <c r="L331" s="19">
        <f t="shared" si="159"/>
      </c>
      <c r="M331" s="19">
        <f t="shared" si="159"/>
      </c>
      <c r="N331" s="19">
        <f t="shared" si="159"/>
      </c>
      <c r="O331" s="19">
        <f t="shared" si="159"/>
      </c>
      <c r="P331" s="19">
        <f t="shared" si="159"/>
      </c>
      <c r="Q331" s="19">
        <f t="shared" si="159"/>
      </c>
      <c r="R331" s="19">
        <f t="shared" si="160"/>
      </c>
      <c r="S331" s="19"/>
    </row>
    <row r="332" spans="1:19" ht="15">
      <c r="A332" s="20"/>
      <c r="B332" s="93" t="s">
        <v>22</v>
      </c>
      <c r="C332" s="21">
        <f t="shared" si="161"/>
      </c>
      <c r="D332" s="21">
        <f t="shared" si="162"/>
      </c>
      <c r="E332" s="21">
        <f t="shared" si="163"/>
      </c>
      <c r="F332" s="152" t="s">
        <v>147</v>
      </c>
      <c r="G332" s="134">
        <f>Overallresults!$D$18</f>
        <v>5</v>
      </c>
      <c r="H332" s="14"/>
      <c r="I332" s="14"/>
      <c r="J332" s="22"/>
      <c r="K332" s="19">
        <f t="shared" si="159"/>
      </c>
      <c r="L332" s="19">
        <f t="shared" si="159"/>
      </c>
      <c r="M332" s="19">
        <f t="shared" si="159"/>
      </c>
      <c r="N332" s="19">
        <f t="shared" si="159"/>
      </c>
      <c r="O332" s="19">
        <f t="shared" si="159"/>
      </c>
      <c r="P332" s="19">
        <f t="shared" si="159"/>
      </c>
      <c r="Q332" s="19">
        <f t="shared" si="159"/>
      </c>
      <c r="R332" s="19">
        <f t="shared" si="160"/>
      </c>
      <c r="S332" s="19"/>
    </row>
    <row r="333" spans="1:19" ht="15">
      <c r="A333" s="20"/>
      <c r="B333" s="93" t="s">
        <v>23</v>
      </c>
      <c r="C333" s="21">
        <f t="shared" si="161"/>
      </c>
      <c r="D333" s="21">
        <f t="shared" si="162"/>
      </c>
      <c r="E333" s="21">
        <f t="shared" si="163"/>
      </c>
      <c r="F333" s="152" t="s">
        <v>147</v>
      </c>
      <c r="G333" s="134">
        <f>Overallresults!$D$19</f>
        <v>4</v>
      </c>
      <c r="H333" s="14"/>
      <c r="I333" s="14"/>
      <c r="J333" s="22"/>
      <c r="K333" s="19">
        <f t="shared" si="159"/>
      </c>
      <c r="L333" s="19">
        <f t="shared" si="159"/>
      </c>
      <c r="M333" s="19">
        <f t="shared" si="159"/>
      </c>
      <c r="N333" s="19">
        <f t="shared" si="159"/>
      </c>
      <c r="O333" s="19">
        <f t="shared" si="159"/>
      </c>
      <c r="P333" s="19">
        <f t="shared" si="159"/>
      </c>
      <c r="Q333" s="19">
        <f t="shared" si="159"/>
      </c>
      <c r="R333" s="19">
        <f t="shared" si="160"/>
      </c>
      <c r="S333" s="19"/>
    </row>
    <row r="334" spans="1:19" ht="15">
      <c r="A334" s="20"/>
      <c r="B334" s="93" t="s">
        <v>24</v>
      </c>
      <c r="C334" s="21">
        <f t="shared" si="161"/>
      </c>
      <c r="D334" s="21">
        <f t="shared" si="162"/>
      </c>
      <c r="E334" s="21">
        <f t="shared" si="163"/>
      </c>
      <c r="F334" s="152" t="s">
        <v>147</v>
      </c>
      <c r="G334" s="134">
        <f>Overallresults!$D$20</f>
        <v>0</v>
      </c>
      <c r="H334" s="14"/>
      <c r="I334" s="14"/>
      <c r="J334" s="22"/>
      <c r="K334" s="19">
        <f t="shared" si="159"/>
      </c>
      <c r="L334" s="19">
        <f t="shared" si="159"/>
      </c>
      <c r="M334" s="19">
        <f t="shared" si="159"/>
      </c>
      <c r="N334" s="19">
        <f t="shared" si="159"/>
      </c>
      <c r="O334" s="19">
        <f t="shared" si="159"/>
      </c>
      <c r="P334" s="19">
        <f t="shared" si="159"/>
      </c>
      <c r="Q334" s="19">
        <f t="shared" si="159"/>
      </c>
      <c r="R334" s="19">
        <f t="shared" si="160"/>
      </c>
      <c r="S334" s="19"/>
    </row>
    <row r="335" spans="1:19" ht="15">
      <c r="A335" s="20" t="s">
        <v>270</v>
      </c>
      <c r="B335" s="93" t="s">
        <v>25</v>
      </c>
      <c r="C335" s="21" t="str">
        <f t="shared" si="161"/>
        <v>Hertfordshire</v>
      </c>
      <c r="D335" s="21">
        <f t="shared" si="162"/>
        <v>0</v>
      </c>
      <c r="E335" s="21" t="str">
        <f t="shared" si="163"/>
        <v>Hertfordshire</v>
      </c>
      <c r="F335" s="152" t="s">
        <v>727</v>
      </c>
      <c r="G335" s="134">
        <f>Overallresults!$D$21</f>
        <v>0</v>
      </c>
      <c r="H335" s="14"/>
      <c r="I335" s="14" t="e">
        <f>IF(OR(F335="",F335-VLOOKUP($A327,AWstandards,12,FALSE)&gt;0),0,INT(VLOOKUP($A327,AWstandards,11,FALSE)*(VLOOKUP($A327,AWstandards,12,FALSE)-F335)^VLOOKUP($A327,AWstandards,13,FALSE)+0.5))</f>
        <v>#VALUE!</v>
      </c>
      <c r="J335" s="22"/>
      <c r="K335" s="19">
        <f aca="true" t="shared" si="164" ref="K335:Q335">IF($A335="","",IF(LEFT($A335,1)=K$12,$G335,""))</f>
      </c>
      <c r="L335" s="19">
        <f t="shared" si="164"/>
      </c>
      <c r="M335" s="19">
        <f t="shared" si="164"/>
        <v>0</v>
      </c>
      <c r="N335" s="19">
        <f t="shared" si="164"/>
      </c>
      <c r="O335" s="19">
        <f t="shared" si="164"/>
      </c>
      <c r="P335" s="19">
        <f t="shared" si="164"/>
      </c>
      <c r="Q335" s="19">
        <f t="shared" si="164"/>
      </c>
      <c r="R335" s="19">
        <f t="shared" si="160"/>
      </c>
      <c r="S335" s="19">
        <f>SUM(Decsheets!$V$5:$V$12)-(SUM(K328:Q335))</f>
        <v>23</v>
      </c>
    </row>
  </sheetData>
  <sheetProtection password="CAC7" sheet="1" selectLockedCells="1"/>
  <mergeCells count="4">
    <mergeCell ref="R11:R12"/>
    <mergeCell ref="S11:S12"/>
    <mergeCell ref="A1:H1"/>
    <mergeCell ref="Q1:S1"/>
  </mergeCells>
  <printOptions horizontalCentered="1" verticalCentered="1"/>
  <pageMargins left="0.5118110236220472" right="0.5118110236220472" top="0.4330708661417323" bottom="0.4330708661417323" header="0" footer="0.1968503937007874"/>
  <pageSetup fitToHeight="4" fitToWidth="1" horizontalDpi="600" verticalDpi="600" orientation="portrait" paperSize="9" scale="64" r:id="rId3"/>
  <headerFooter>
    <oddFooter>&amp;LUnder 17 men Scoring results&amp;RPage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Q362"/>
  <sheetViews>
    <sheetView zoomScalePageLayoutView="0" workbookViewId="0" topLeftCell="A1">
      <selection activeCell="F324" sqref="F324"/>
    </sheetView>
  </sheetViews>
  <sheetFormatPr defaultColWidth="9.140625" defaultRowHeight="15"/>
  <cols>
    <col min="1" max="1" width="8.421875" style="0" customWidth="1"/>
    <col min="2" max="2" width="3.28125" style="50" customWidth="1"/>
    <col min="3" max="3" width="37.57421875" style="0" customWidth="1"/>
    <col min="4" max="4" width="5.8515625" style="0" customWidth="1"/>
    <col min="5" max="5" width="29.57421875" style="0" customWidth="1"/>
    <col min="6" max="6" width="10.57421875" style="94" customWidth="1"/>
    <col min="7" max="7" width="4.7109375" style="50" customWidth="1"/>
    <col min="8" max="8" width="6.7109375" style="0" customWidth="1"/>
    <col min="9" max="9" width="0" style="0" hidden="1" customWidth="1"/>
    <col min="10" max="10" width="6.00390625" style="0" customWidth="1"/>
    <col min="11" max="19" width="5.28125" style="0" customWidth="1"/>
    <col min="20" max="20" width="8.7109375" style="0" customWidth="1"/>
    <col min="23" max="23" width="19.8515625" style="0" customWidth="1"/>
    <col min="24" max="24" width="7.421875" style="0" customWidth="1"/>
    <col min="25" max="25" width="15.57421875" style="0" customWidth="1"/>
    <col min="27" max="27" width="6.8515625" style="0" customWidth="1"/>
    <col min="28" max="28" width="20.8515625" style="0" customWidth="1"/>
    <col min="29" max="29" width="6.57421875" style="0" customWidth="1"/>
    <col min="30" max="30" width="14.28125" style="0" customWidth="1"/>
  </cols>
  <sheetData>
    <row r="1" spans="1:31" s="91" customFormat="1" ht="18.75">
      <c r="A1" s="224" t="s">
        <v>215</v>
      </c>
      <c r="B1" s="225"/>
      <c r="C1" s="225"/>
      <c r="D1" s="225"/>
      <c r="E1" s="225"/>
      <c r="F1" s="225"/>
      <c r="G1" s="225"/>
      <c r="H1" s="225"/>
      <c r="I1" s="86"/>
      <c r="K1" s="87" t="str">
        <f>Overallresults!J35</f>
        <v>Bury St Edmunds</v>
      </c>
      <c r="L1" s="87"/>
      <c r="M1" s="87"/>
      <c r="N1" s="87"/>
      <c r="O1" s="87"/>
      <c r="P1" s="87"/>
      <c r="Q1" s="226">
        <f>Overallresults!N35</f>
        <v>43351</v>
      </c>
      <c r="R1" s="226"/>
      <c r="S1" s="226"/>
      <c r="T1" s="87"/>
      <c r="W1" s="90"/>
      <c r="X1" s="90"/>
      <c r="Y1" s="89"/>
      <c r="Z1" s="89"/>
      <c r="AA1" s="90"/>
      <c r="AB1" s="90"/>
      <c r="AC1" s="90"/>
      <c r="AD1" s="139"/>
      <c r="AE1" s="89"/>
    </row>
    <row r="2" spans="1:20" s="2" customFormat="1" ht="16.5" customHeight="1">
      <c r="A2" s="130"/>
      <c r="B2" s="92"/>
      <c r="C2" s="13" t="s">
        <v>1</v>
      </c>
      <c r="D2" s="13"/>
      <c r="E2" s="13" t="s">
        <v>20</v>
      </c>
      <c r="F2" s="125"/>
      <c r="G2" s="13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4" s="2" customFormat="1" ht="18">
      <c r="A3" s="28"/>
      <c r="B3" s="93">
        <v>1</v>
      </c>
      <c r="C3" s="132" t="str">
        <f>Decsheets!T5</f>
        <v>Bedfordshire</v>
      </c>
      <c r="D3" s="132"/>
      <c r="E3" s="15">
        <f>SUM(K13:K335)</f>
        <v>87</v>
      </c>
      <c r="F3" s="126" t="str">
        <f>Decsheets!S5</f>
        <v>B</v>
      </c>
      <c r="G3" s="13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W3" s="141"/>
      <c r="X3" s="141"/>
    </row>
    <row r="4" spans="1:24" s="2" customFormat="1" ht="15.75">
      <c r="A4" s="28"/>
      <c r="B4" s="93">
        <v>2</v>
      </c>
      <c r="C4" s="132" t="str">
        <f>Decsheets!T6</f>
        <v>Cambridgeshire</v>
      </c>
      <c r="D4" s="132"/>
      <c r="E4" s="15">
        <f>SUM(L13:L335)</f>
        <v>208</v>
      </c>
      <c r="F4" s="126" t="str">
        <f>Decsheets!S6</f>
        <v>C</v>
      </c>
      <c r="G4" s="13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W4" s="140"/>
      <c r="X4" s="140"/>
    </row>
    <row r="5" spans="1:31" s="2" customFormat="1" ht="15">
      <c r="A5" s="28"/>
      <c r="B5" s="93">
        <v>3</v>
      </c>
      <c r="C5" s="132" t="str">
        <f>Decsheets!T7</f>
        <v>Hertfordshire</v>
      </c>
      <c r="D5" s="132"/>
      <c r="E5" s="15">
        <f>SUM(M13:M335)</f>
        <v>266</v>
      </c>
      <c r="F5" s="126" t="str">
        <f>Decsheets!S7</f>
        <v>H</v>
      </c>
      <c r="G5" s="13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W5" s="127"/>
      <c r="X5" s="149"/>
      <c r="Y5" s="121"/>
      <c r="Z5" s="122"/>
      <c r="AA5" s="120"/>
      <c r="AB5" s="127"/>
      <c r="AC5" s="121"/>
      <c r="AD5" s="121"/>
      <c r="AE5" s="122"/>
    </row>
    <row r="6" spans="1:31" s="2" customFormat="1" ht="15">
      <c r="A6" s="28"/>
      <c r="B6" s="93" t="s">
        <v>21</v>
      </c>
      <c r="C6" s="132" t="str">
        <f>Decsheets!T8</f>
        <v>Essex</v>
      </c>
      <c r="D6" s="132"/>
      <c r="E6" s="15">
        <f>SUM(N13:N335)</f>
        <v>309</v>
      </c>
      <c r="F6" s="126" t="str">
        <f>Decsheets!S8</f>
        <v>E</v>
      </c>
      <c r="G6" s="13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W6" s="120"/>
      <c r="X6" s="120"/>
      <c r="Y6" s="120"/>
      <c r="Z6" s="123"/>
      <c r="AA6" s="120"/>
      <c r="AB6" s="120"/>
      <c r="AC6" s="120"/>
      <c r="AD6" s="120"/>
      <c r="AE6" s="123"/>
    </row>
    <row r="7" spans="1:31" s="2" customFormat="1" ht="15">
      <c r="A7" s="28"/>
      <c r="B7" s="93" t="s">
        <v>22</v>
      </c>
      <c r="C7" s="132" t="str">
        <f>Decsheets!T9</f>
        <v>Norfolk</v>
      </c>
      <c r="D7" s="132"/>
      <c r="E7" s="15">
        <f>SUM(O13:O335)</f>
        <v>77</v>
      </c>
      <c r="F7" s="126" t="str">
        <f>Decsheets!S9</f>
        <v>N</v>
      </c>
      <c r="G7" s="13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s="120"/>
      <c r="X7" s="120"/>
      <c r="Y7" s="120"/>
      <c r="Z7" s="123"/>
      <c r="AA7" s="120"/>
      <c r="AB7" s="120"/>
      <c r="AC7" s="120"/>
      <c r="AD7" s="120"/>
      <c r="AE7" s="123"/>
    </row>
    <row r="8" spans="1:31" s="2" customFormat="1" ht="15">
      <c r="A8" s="28"/>
      <c r="B8" s="93" t="s">
        <v>23</v>
      </c>
      <c r="C8" s="132" t="str">
        <f>Decsheets!T10</f>
        <v>Suffolk</v>
      </c>
      <c r="D8" s="132"/>
      <c r="E8" s="15">
        <f>SUM(P13:P335)</f>
        <v>83</v>
      </c>
      <c r="F8" s="126" t="str">
        <f>Decsheets!S10</f>
        <v>S</v>
      </c>
      <c r="G8" s="13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W8" s="120"/>
      <c r="X8" s="120"/>
      <c r="Y8" s="120"/>
      <c r="Z8" s="123"/>
      <c r="AA8" s="120"/>
      <c r="AB8" s="120"/>
      <c r="AC8" s="120"/>
      <c r="AD8" s="120"/>
      <c r="AE8" s="123"/>
    </row>
    <row r="9" spans="1:31" ht="15">
      <c r="A9" s="28"/>
      <c r="B9" s="93" t="s">
        <v>24</v>
      </c>
      <c r="C9" s="132" t="str">
        <f>Decsheets!T11</f>
        <v>-</v>
      </c>
      <c r="D9" s="132"/>
      <c r="E9" s="15">
        <f>SUM(Q13:Q335)</f>
        <v>0</v>
      </c>
      <c r="F9" s="126" t="str">
        <f>Decsheets!S11</f>
        <v>-</v>
      </c>
      <c r="G9" s="13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W9" s="120"/>
      <c r="X9" s="120"/>
      <c r="Y9" s="120"/>
      <c r="Z9" s="123"/>
      <c r="AA9" s="120"/>
      <c r="AB9" s="120"/>
      <c r="AC9" s="120"/>
      <c r="AD9" s="120"/>
      <c r="AE9" s="123"/>
    </row>
    <row r="10" spans="1:31" ht="15" customHeight="1">
      <c r="A10" s="28"/>
      <c r="B10" s="93" t="s">
        <v>25</v>
      </c>
      <c r="C10" s="132" t="str">
        <f>Decsheets!T12</f>
        <v>blank</v>
      </c>
      <c r="D10" s="132"/>
      <c r="E10" s="15">
        <f>SUM(R13:R335)</f>
        <v>0</v>
      </c>
      <c r="F10" s="126" t="str">
        <f>Decsheets!S12</f>
        <v>blank</v>
      </c>
      <c r="G10" s="13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77"/>
      <c r="T10" s="14"/>
      <c r="W10" s="120"/>
      <c r="X10" s="120"/>
      <c r="Y10" s="120"/>
      <c r="Z10" s="123"/>
      <c r="AA10" s="120"/>
      <c r="AB10" s="120"/>
      <c r="AC10" s="120"/>
      <c r="AD10" s="120"/>
      <c r="AE10" s="123"/>
    </row>
    <row r="11" spans="1:31" ht="16.5" customHeight="1">
      <c r="A11" s="28"/>
      <c r="B11" s="92"/>
      <c r="C11" s="16"/>
      <c r="D11" s="16"/>
      <c r="E11" s="16"/>
      <c r="F11" s="125"/>
      <c r="G11" s="131"/>
      <c r="H11" s="14"/>
      <c r="I11" s="14"/>
      <c r="J11" s="14"/>
      <c r="K11" s="31"/>
      <c r="L11" s="31"/>
      <c r="M11" s="31"/>
      <c r="N11" s="31"/>
      <c r="O11" s="31"/>
      <c r="P11" s="31"/>
      <c r="Q11" s="31"/>
      <c r="R11" s="220" t="str">
        <f>Decsheets!S12</f>
        <v>blank</v>
      </c>
      <c r="S11" s="222" t="s">
        <v>26</v>
      </c>
      <c r="T11" s="14"/>
      <c r="W11" s="120"/>
      <c r="X11" s="120"/>
      <c r="Y11" s="120"/>
      <c r="Z11" s="123"/>
      <c r="AA11" s="120"/>
      <c r="AB11" s="120"/>
      <c r="AC11" s="120"/>
      <c r="AD11" s="120"/>
      <c r="AE11" s="123"/>
    </row>
    <row r="12" spans="1:31" ht="15">
      <c r="A12" s="17" t="s">
        <v>3</v>
      </c>
      <c r="B12" s="92"/>
      <c r="C12" s="18" t="s">
        <v>27</v>
      </c>
      <c r="D12" s="18"/>
      <c r="E12" s="133" t="s">
        <v>172</v>
      </c>
      <c r="F12" s="150">
        <v>0.6</v>
      </c>
      <c r="G12" s="131"/>
      <c r="H12" s="14"/>
      <c r="I12" s="14"/>
      <c r="J12" s="14"/>
      <c r="K12" s="85" t="str">
        <f>Decsheets!S5</f>
        <v>B</v>
      </c>
      <c r="L12" s="85" t="str">
        <f>Decsheets!S6</f>
        <v>C</v>
      </c>
      <c r="M12" s="85" t="str">
        <f>Decsheets!S7</f>
        <v>H</v>
      </c>
      <c r="N12" s="85" t="str">
        <f>Decsheets!S8</f>
        <v>E</v>
      </c>
      <c r="O12" s="85" t="str">
        <f>Decsheets!S9</f>
        <v>N</v>
      </c>
      <c r="P12" s="85" t="str">
        <f>Decsheets!S10</f>
        <v>S</v>
      </c>
      <c r="Q12" s="85" t="str">
        <f>Decsheets!S11</f>
        <v>-</v>
      </c>
      <c r="R12" s="221"/>
      <c r="S12" s="223"/>
      <c r="T12" s="14" t="s">
        <v>28</v>
      </c>
      <c r="W12" s="120"/>
      <c r="X12" s="120"/>
      <c r="Y12" s="120"/>
      <c r="Z12" s="123"/>
      <c r="AA12" s="120"/>
      <c r="AB12" s="120"/>
      <c r="AC12" s="120"/>
      <c r="AD12" s="120"/>
      <c r="AE12" s="123"/>
    </row>
    <row r="13" spans="1:31" ht="15">
      <c r="A13" s="20" t="s">
        <v>157</v>
      </c>
      <c r="B13" s="93">
        <v>1</v>
      </c>
      <c r="C13" s="30" t="str">
        <f>IF(A13="","",VLOOKUP($A12,IF(LEN(A13)=2,SMB,SMA),VLOOKUP(LEFT(A13,1),club,6,FALSE),FALSE))</f>
        <v>Ben Snaith</v>
      </c>
      <c r="D13" s="30">
        <f aca="true" t="shared" si="0" ref="D13:D20">IF(A13="","",VLOOKUP($A$12,IF(LEN(A13)=2,SMB,SMA),VLOOKUP(LEFT(A13,1),club,7,FALSE),FALSE))</f>
        <v>0</v>
      </c>
      <c r="E13" s="30" t="str">
        <f aca="true" t="shared" si="1" ref="E13:E103">IF(A13="","",VLOOKUP(LEFT(A13,1),club,2,FALSE))</f>
        <v>Cambridgeshire</v>
      </c>
      <c r="F13" s="128">
        <v>10.8</v>
      </c>
      <c r="G13" s="134">
        <f>Overallresults!$D$14</f>
        <v>12</v>
      </c>
      <c r="H13" s="14"/>
      <c r="I13" s="14" t="e">
        <f>IF(OR(F13="",F13-VLOOKUP($A12,AWstandards,12,FALSE)&gt;0),0,INT(VLOOKUP($A12,AWstandards,11,FALSE)*(VLOOKUP($A12,AWstandards,12,FALSE)-F13)^VLOOKUP($A12,AWstandards,13,FALSE)+0.5))</f>
        <v>#NAME?</v>
      </c>
      <c r="J13" s="22"/>
      <c r="K13" s="19">
        <f aca="true" t="shared" si="2" ref="K13:Q20">IF($A13="","",IF(LEFT($A13,1)=K$12,$G13,""))</f>
      </c>
      <c r="L13" s="19">
        <f t="shared" si="2"/>
        <v>12</v>
      </c>
      <c r="M13" s="19">
        <f t="shared" si="2"/>
      </c>
      <c r="N13" s="19">
        <f t="shared" si="2"/>
      </c>
      <c r="O13" s="19">
        <f t="shared" si="2"/>
      </c>
      <c r="P13" s="19">
        <f t="shared" si="2"/>
      </c>
      <c r="Q13" s="19">
        <f t="shared" si="2"/>
      </c>
      <c r="R13" s="19">
        <f aca="true" t="shared" si="3" ref="R13:R20">IF($A13="","",IF(LEFT($A13,1)=R$11,$G13,""))</f>
      </c>
      <c r="S13" s="19"/>
      <c r="T13" s="14"/>
      <c r="W13" s="120"/>
      <c r="X13" s="120"/>
      <c r="Y13" s="120"/>
      <c r="Z13" s="123"/>
      <c r="AA13" s="2"/>
      <c r="AB13" s="120"/>
      <c r="AC13" s="120"/>
      <c r="AD13" s="120"/>
      <c r="AE13" s="123"/>
    </row>
    <row r="14" spans="1:31" ht="15">
      <c r="A14" s="20" t="s">
        <v>270</v>
      </c>
      <c r="B14" s="93">
        <v>2</v>
      </c>
      <c r="C14" s="30" t="str">
        <f>IF(A14="","",VLOOKUP($A12,IF(LEN(A14)=2,SMB,SMA),VLOOKUP(LEFT(A14,1),club,6,FALSE),FALSE))</f>
        <v>Eden Davis</v>
      </c>
      <c r="D14" s="30">
        <f t="shared" si="0"/>
        <v>0</v>
      </c>
      <c r="E14" s="30" t="str">
        <f t="shared" si="1"/>
        <v>Hertfordshire</v>
      </c>
      <c r="F14" s="128">
        <v>10.9</v>
      </c>
      <c r="G14" s="134">
        <f>Overallresults!$D$15</f>
        <v>10</v>
      </c>
      <c r="H14" s="14"/>
      <c r="I14" s="14" t="e">
        <f>IF(OR(F14="",F14-VLOOKUP($A12,AWstandards,12,FALSE)&gt;0),0,INT(VLOOKUP($A12,AWstandards,11,FALSE)*(VLOOKUP($A12,AWstandards,12,FALSE)-F14)^VLOOKUP($A12,AWstandards,13,FALSE)+0.5))</f>
        <v>#NAME?</v>
      </c>
      <c r="J14" s="22"/>
      <c r="K14" s="19">
        <f t="shared" si="2"/>
      </c>
      <c r="L14" s="19">
        <f t="shared" si="2"/>
      </c>
      <c r="M14" s="19">
        <f t="shared" si="2"/>
        <v>10</v>
      </c>
      <c r="N14" s="19">
        <f t="shared" si="2"/>
      </c>
      <c r="O14" s="19">
        <f t="shared" si="2"/>
      </c>
      <c r="P14" s="19">
        <f t="shared" si="2"/>
      </c>
      <c r="Q14" s="19">
        <f t="shared" si="2"/>
      </c>
      <c r="R14" s="19">
        <f t="shared" si="3"/>
      </c>
      <c r="S14" s="19"/>
      <c r="T14" s="14"/>
      <c r="W14" s="2"/>
      <c r="X14" s="2"/>
      <c r="Y14" s="2"/>
      <c r="Z14" s="143"/>
      <c r="AA14" s="2"/>
      <c r="AB14" s="2"/>
      <c r="AC14" s="2"/>
      <c r="AD14" s="2"/>
      <c r="AE14" s="143"/>
    </row>
    <row r="15" spans="1:31" ht="15">
      <c r="A15" s="20" t="s">
        <v>267</v>
      </c>
      <c r="B15" s="93">
        <v>3</v>
      </c>
      <c r="C15" s="30" t="str">
        <f>IF(A15="","",VLOOKUP($A12,IF(LEN(A15)=2,SMB,SMA),VLOOKUP(LEFT(A15,1),club,6,FALSE),FALSE))</f>
        <v>Cameron Bailey</v>
      </c>
      <c r="D15" s="30">
        <f t="shared" si="0"/>
        <v>0</v>
      </c>
      <c r="E15" s="30" t="str">
        <f t="shared" si="1"/>
        <v>Suffolk</v>
      </c>
      <c r="F15" s="128">
        <v>11.2</v>
      </c>
      <c r="G15" s="134">
        <f>Overallresults!$D$16</f>
        <v>8</v>
      </c>
      <c r="H15" s="14"/>
      <c r="I15" s="14" t="e">
        <f>IF(OR(F15="",F15-VLOOKUP($A12,AWstandards,12,FALSE)&gt;0),0,INT(VLOOKUP($A12,AWstandards,11,FALSE)*(VLOOKUP($A12,AWstandards,12,FALSE)-F15)^VLOOKUP($A12,AWstandards,13,FALSE)+0.5))</f>
        <v>#NAME?</v>
      </c>
      <c r="J15" s="22"/>
      <c r="K15" s="19">
        <f t="shared" si="2"/>
      </c>
      <c r="L15" s="19">
        <f t="shared" si="2"/>
      </c>
      <c r="M15" s="19">
        <f t="shared" si="2"/>
      </c>
      <c r="N15" s="19">
        <f t="shared" si="2"/>
      </c>
      <c r="O15" s="19">
        <f t="shared" si="2"/>
      </c>
      <c r="P15" s="19">
        <f t="shared" si="2"/>
        <v>8</v>
      </c>
      <c r="Q15" s="19">
        <f t="shared" si="2"/>
      </c>
      <c r="R15" s="19">
        <f t="shared" si="3"/>
      </c>
      <c r="S15" s="19"/>
      <c r="T15" s="14"/>
      <c r="W15" s="127"/>
      <c r="X15" s="127"/>
      <c r="Y15" s="121"/>
      <c r="Z15" s="122"/>
      <c r="AA15" s="120"/>
      <c r="AB15" s="127"/>
      <c r="AC15" s="121"/>
      <c r="AD15" s="121"/>
      <c r="AE15" s="122"/>
    </row>
    <row r="16" spans="1:31" ht="15">
      <c r="A16" s="20" t="s">
        <v>155</v>
      </c>
      <c r="B16" s="93" t="s">
        <v>21</v>
      </c>
      <c r="C16" s="30" t="str">
        <f>IF(A16="","",VLOOKUP($A12,IF(LEN(A16)=2,SMB,SMA),VLOOKUP(LEFT(A16,1),club,6,FALSE),FALSE))</f>
        <v>Ayo Akingbehin</v>
      </c>
      <c r="D16" s="30">
        <f t="shared" si="0"/>
        <v>0</v>
      </c>
      <c r="E16" s="30" t="str">
        <f t="shared" si="1"/>
        <v>Essex</v>
      </c>
      <c r="F16" s="128">
        <v>11.3</v>
      </c>
      <c r="G16" s="134">
        <f>Overallresults!$D$17</f>
        <v>6</v>
      </c>
      <c r="H16" s="14"/>
      <c r="I16" s="14"/>
      <c r="J16" s="22"/>
      <c r="K16" s="19">
        <f t="shared" si="2"/>
      </c>
      <c r="L16" s="19">
        <f t="shared" si="2"/>
      </c>
      <c r="M16" s="19">
        <f t="shared" si="2"/>
      </c>
      <c r="N16" s="19">
        <f t="shared" si="2"/>
        <v>6</v>
      </c>
      <c r="O16" s="19">
        <f t="shared" si="2"/>
      </c>
      <c r="P16" s="19">
        <f t="shared" si="2"/>
      </c>
      <c r="Q16" s="19">
        <f t="shared" si="2"/>
      </c>
      <c r="R16" s="19">
        <f t="shared" si="3"/>
      </c>
      <c r="S16" s="19"/>
      <c r="T16" s="14"/>
      <c r="W16" s="120"/>
      <c r="X16" s="120"/>
      <c r="Y16" s="120"/>
      <c r="Z16" s="123"/>
      <c r="AA16" s="120"/>
      <c r="AB16" s="120"/>
      <c r="AC16" s="120"/>
      <c r="AD16" s="120"/>
      <c r="AE16" s="123"/>
    </row>
    <row r="17" spans="1:31" ht="15">
      <c r="A17" s="20" t="s">
        <v>269</v>
      </c>
      <c r="B17" s="93" t="s">
        <v>22</v>
      </c>
      <c r="C17" s="30" t="str">
        <f>IF(A17="","",VLOOKUP($A12,IF(LEN(A17)=2,SMB,SMA),VLOOKUP(LEFT(A17,1),club,6,FALSE),FALSE))</f>
        <v>Adam Herring</v>
      </c>
      <c r="D17" s="30">
        <f t="shared" si="0"/>
        <v>0</v>
      </c>
      <c r="E17" s="30" t="str">
        <f t="shared" si="1"/>
        <v>Norfolk</v>
      </c>
      <c r="F17" s="128">
        <v>11.9</v>
      </c>
      <c r="G17" s="134">
        <f>Overallresults!$D$18</f>
        <v>5</v>
      </c>
      <c r="H17" s="14"/>
      <c r="I17" s="14"/>
      <c r="J17" s="22"/>
      <c r="K17" s="19">
        <f t="shared" si="2"/>
      </c>
      <c r="L17" s="19">
        <f t="shared" si="2"/>
      </c>
      <c r="M17" s="19">
        <f t="shared" si="2"/>
      </c>
      <c r="N17" s="19">
        <f t="shared" si="2"/>
      </c>
      <c r="O17" s="19">
        <f t="shared" si="2"/>
        <v>5</v>
      </c>
      <c r="P17" s="19">
        <f t="shared" si="2"/>
      </c>
      <c r="Q17" s="19">
        <f t="shared" si="2"/>
      </c>
      <c r="R17" s="19">
        <f t="shared" si="3"/>
      </c>
      <c r="S17" s="19"/>
      <c r="T17" s="14"/>
      <c r="W17" s="120"/>
      <c r="X17" s="120"/>
      <c r="Y17" s="120"/>
      <c r="Z17" s="123"/>
      <c r="AA17" s="120"/>
      <c r="AB17" s="120"/>
      <c r="AC17" s="120"/>
      <c r="AD17" s="120"/>
      <c r="AE17" s="123"/>
    </row>
    <row r="18" spans="1:31" ht="15">
      <c r="A18" s="20"/>
      <c r="B18" s="93" t="s">
        <v>23</v>
      </c>
      <c r="C18" s="30">
        <f>IF(A18="","",VLOOKUP($A12,IF(LEN(A18)=2,SMB,SMA),VLOOKUP(LEFT(A18,1),club,6,FALSE),FALSE))</f>
      </c>
      <c r="D18" s="30">
        <f t="shared" si="0"/>
      </c>
      <c r="E18" s="30">
        <f t="shared" si="1"/>
      </c>
      <c r="F18" s="128" t="s">
        <v>147</v>
      </c>
      <c r="G18" s="134">
        <f>Overallresults!$D$19</f>
        <v>4</v>
      </c>
      <c r="H18" s="14"/>
      <c r="I18" s="14"/>
      <c r="J18" s="22"/>
      <c r="K18" s="19">
        <f t="shared" si="2"/>
      </c>
      <c r="L18" s="19">
        <f t="shared" si="2"/>
      </c>
      <c r="M18" s="19">
        <f t="shared" si="2"/>
      </c>
      <c r="N18" s="19">
        <f t="shared" si="2"/>
      </c>
      <c r="O18" s="19">
        <f t="shared" si="2"/>
      </c>
      <c r="P18" s="19">
        <f t="shared" si="2"/>
      </c>
      <c r="Q18" s="19">
        <f t="shared" si="2"/>
      </c>
      <c r="R18" s="19">
        <f t="shared" si="3"/>
      </c>
      <c r="S18" s="19"/>
      <c r="T18" s="14"/>
      <c r="W18" s="120"/>
      <c r="X18" s="120"/>
      <c r="Y18" s="120"/>
      <c r="Z18" s="123"/>
      <c r="AA18" s="120"/>
      <c r="AB18" s="120"/>
      <c r="AC18" s="120"/>
      <c r="AD18" s="120"/>
      <c r="AE18" s="123"/>
    </row>
    <row r="19" spans="1:31" ht="15">
      <c r="A19" s="20"/>
      <c r="B19" s="93" t="s">
        <v>24</v>
      </c>
      <c r="C19" s="30">
        <f>IF(A19="","",VLOOKUP($A12,IF(LEN(A19)=2,SMB,SMA),VLOOKUP(LEFT(A19,1),club,6,FALSE),FALSE))</f>
      </c>
      <c r="D19" s="30">
        <f t="shared" si="0"/>
      </c>
      <c r="E19" s="30">
        <f t="shared" si="1"/>
      </c>
      <c r="F19" s="128" t="s">
        <v>147</v>
      </c>
      <c r="G19" s="134">
        <f>Overallresults!$D$20</f>
        <v>0</v>
      </c>
      <c r="H19" s="14"/>
      <c r="I19" s="14"/>
      <c r="J19" s="22"/>
      <c r="K19" s="19">
        <f t="shared" si="2"/>
      </c>
      <c r="L19" s="19">
        <f t="shared" si="2"/>
      </c>
      <c r="M19" s="19">
        <f t="shared" si="2"/>
      </c>
      <c r="N19" s="19">
        <f t="shared" si="2"/>
      </c>
      <c r="O19" s="19">
        <f t="shared" si="2"/>
      </c>
      <c r="P19" s="19">
        <f t="shared" si="2"/>
      </c>
      <c r="Q19" s="19">
        <f t="shared" si="2"/>
      </c>
      <c r="R19" s="19">
        <f t="shared" si="3"/>
      </c>
      <c r="S19" s="19"/>
      <c r="T19" s="14"/>
      <c r="W19" s="120"/>
      <c r="X19" s="120"/>
      <c r="Y19" s="120"/>
      <c r="Z19" s="123"/>
      <c r="AA19" s="120"/>
      <c r="AB19" s="120"/>
      <c r="AC19" s="120"/>
      <c r="AD19" s="120"/>
      <c r="AE19" s="123"/>
    </row>
    <row r="20" spans="1:31" ht="15">
      <c r="A20" s="20"/>
      <c r="B20" s="93" t="s">
        <v>25</v>
      </c>
      <c r="C20" s="30">
        <f>IF(A20="","",VLOOKUP($A12,IF(LEN(A20)=2,SMB,SMA),VLOOKUP(LEFT(A20,1),club,6,FALSE),FALSE))</f>
      </c>
      <c r="D20" s="30">
        <f t="shared" si="0"/>
      </c>
      <c r="E20" s="30">
        <f t="shared" si="1"/>
      </c>
      <c r="F20" s="128" t="s">
        <v>147</v>
      </c>
      <c r="G20" s="134">
        <f>Overallresults!$D$21</f>
        <v>0</v>
      </c>
      <c r="H20" s="14"/>
      <c r="I20" s="14" t="e">
        <f>IF(OR(F20="",F20-VLOOKUP($A12,AWstandards,12,FALSE)&gt;0),0,INT(VLOOKUP($A12,AWstandards,11,FALSE)*(VLOOKUP($A12,AWstandards,12,FALSE)-F20)^VLOOKUP($A12,AWstandards,13,FALSE)+0.5))</f>
        <v>#VALUE!</v>
      </c>
      <c r="J20" s="22"/>
      <c r="K20" s="19">
        <f t="shared" si="2"/>
      </c>
      <c r="L20" s="19">
        <f t="shared" si="2"/>
      </c>
      <c r="M20" s="19">
        <f t="shared" si="2"/>
      </c>
      <c r="N20" s="19">
        <f t="shared" si="2"/>
      </c>
      <c r="O20" s="19">
        <f t="shared" si="2"/>
      </c>
      <c r="P20" s="19">
        <f t="shared" si="2"/>
      </c>
      <c r="Q20" s="19">
        <f t="shared" si="2"/>
      </c>
      <c r="R20" s="19">
        <f t="shared" si="3"/>
      </c>
      <c r="S20" s="19">
        <f>SUM(Decsheets!$V$5:$V$12)-(SUM(K13:Q20))</f>
        <v>4</v>
      </c>
      <c r="T20" s="14"/>
      <c r="W20" s="120"/>
      <c r="X20" s="120"/>
      <c r="Y20" s="120"/>
      <c r="Z20" s="123"/>
      <c r="AA20" s="120"/>
      <c r="AB20" s="120"/>
      <c r="AC20" s="120"/>
      <c r="AD20" s="120"/>
      <c r="AE20" s="123"/>
    </row>
    <row r="21" spans="1:31" ht="15">
      <c r="A21" s="17" t="s">
        <v>3</v>
      </c>
      <c r="B21" s="92"/>
      <c r="C21" s="23" t="s">
        <v>29</v>
      </c>
      <c r="D21" s="23"/>
      <c r="E21" s="133" t="s">
        <v>172</v>
      </c>
      <c r="F21" s="150">
        <v>0.3</v>
      </c>
      <c r="G21" s="131"/>
      <c r="H21" s="14"/>
      <c r="I21" s="14"/>
      <c r="J21" s="14"/>
      <c r="K21" s="19"/>
      <c r="L21" s="19"/>
      <c r="M21" s="19"/>
      <c r="N21" s="19"/>
      <c r="O21" s="19"/>
      <c r="P21" s="19"/>
      <c r="Q21" s="19"/>
      <c r="R21" s="19"/>
      <c r="S21" s="19"/>
      <c r="T21" s="14" t="s">
        <v>30</v>
      </c>
      <c r="W21" s="120"/>
      <c r="X21" s="120"/>
      <c r="Y21" s="120"/>
      <c r="Z21" s="123"/>
      <c r="AA21" s="120"/>
      <c r="AB21" s="120"/>
      <c r="AC21" s="120"/>
      <c r="AD21" s="120"/>
      <c r="AE21" s="123"/>
    </row>
    <row r="22" spans="1:31" ht="15">
      <c r="A22" s="24" t="s">
        <v>660</v>
      </c>
      <c r="B22" s="93">
        <v>1</v>
      </c>
      <c r="C22" s="30" t="str">
        <f aca="true" t="shared" si="4" ref="C22:C29">IF(A22="","",VLOOKUP($A$21,IF(LEN(A22)=2,SMB,SMA),VLOOKUP(LEFT(A22,1),club,6,FALSE),FALSE))</f>
        <v>Tobi Ogunkanmi</v>
      </c>
      <c r="D22" s="30">
        <f aca="true" t="shared" si="5" ref="D22:D29">IF(A22="","",VLOOKUP($A$21,IF(LEN(A22)=2,SMB,SMA),VLOOKUP(LEFT(A22,1),club,7,FALSE),FALSE))</f>
        <v>0</v>
      </c>
      <c r="E22" s="30" t="str">
        <f t="shared" si="1"/>
        <v>Hertfordshire</v>
      </c>
      <c r="F22" s="128">
        <v>11</v>
      </c>
      <c r="G22" s="134">
        <f>Overallresults!$E$14</f>
        <v>8</v>
      </c>
      <c r="H22" s="14"/>
      <c r="I22" s="14" t="e">
        <f>IF(OR(F22="",F22-VLOOKUP($A21,AWstandards,12,FALSE)&gt;0),0,INT(VLOOKUP($A21,AWstandards,11,FALSE)*(VLOOKUP($A21,AWstandards,12,FALSE)-F22)^VLOOKUP($A21,AWstandards,13,FALSE)+0.5))</f>
        <v>#NAME?</v>
      </c>
      <c r="J22" s="22"/>
      <c r="K22" s="19">
        <f aca="true" t="shared" si="6" ref="K22:Q22">IF($A22="","",IF(LEFT($A22,1)=K$12,$G22,""))</f>
      </c>
      <c r="L22" s="19">
        <f t="shared" si="6"/>
      </c>
      <c r="M22" s="19">
        <f t="shared" si="6"/>
        <v>8</v>
      </c>
      <c r="N22" s="19">
        <f t="shared" si="6"/>
      </c>
      <c r="O22" s="19">
        <f t="shared" si="6"/>
      </c>
      <c r="P22" s="19">
        <f t="shared" si="6"/>
      </c>
      <c r="Q22" s="19">
        <f t="shared" si="6"/>
      </c>
      <c r="R22" s="19">
        <f aca="true" t="shared" si="7" ref="R22:R29">IF($A22="","",IF(LEFT($A22,1)=R$11,$G22,""))</f>
      </c>
      <c r="S22" s="19"/>
      <c r="T22" s="14"/>
      <c r="W22" s="120"/>
      <c r="X22" s="120"/>
      <c r="Y22" s="120"/>
      <c r="Z22" s="123"/>
      <c r="AA22" s="120"/>
      <c r="AB22" s="120"/>
      <c r="AC22" s="120"/>
      <c r="AD22" s="120"/>
      <c r="AE22" s="123"/>
    </row>
    <row r="23" spans="1:31" ht="15">
      <c r="A23" s="24" t="s">
        <v>661</v>
      </c>
      <c r="B23" s="93">
        <v>2</v>
      </c>
      <c r="C23" s="30" t="str">
        <f t="shared" si="4"/>
        <v>Ronan Rawlins</v>
      </c>
      <c r="D23" s="30">
        <f t="shared" si="5"/>
        <v>0</v>
      </c>
      <c r="E23" s="30" t="str">
        <f t="shared" si="1"/>
        <v>Cambridgeshire</v>
      </c>
      <c r="F23" s="128">
        <v>11.2</v>
      </c>
      <c r="G23" s="134">
        <f>Overallresults!$E$15</f>
        <v>6</v>
      </c>
      <c r="H23" s="14"/>
      <c r="I23" s="14" t="e">
        <f>IF(OR(F23="",F23-VLOOKUP($A21,AWstandards,12,FALSE)&gt;0),0,INT(VLOOKUP($A21,AWstandards,11,FALSE)*(VLOOKUP($A21,AWstandards,12,FALSE)-F23)^VLOOKUP($A21,AWstandards,13,FALSE)+0.5))</f>
        <v>#NAME?</v>
      </c>
      <c r="J23" s="22"/>
      <c r="K23" s="19">
        <f aca="true" t="shared" si="8" ref="K23:K29">IF($A23="","",IF(LEFT($A23,1)=K$12,$G23,""))</f>
      </c>
      <c r="L23" s="19">
        <f aca="true" t="shared" si="9" ref="L23:Q29">IF($A23="","",IF(LEFT($A23,1)=L$12,$G23,""))</f>
        <v>6</v>
      </c>
      <c r="M23" s="19">
        <f t="shared" si="9"/>
      </c>
      <c r="N23" s="19">
        <f t="shared" si="9"/>
      </c>
      <c r="O23" s="19">
        <f t="shared" si="9"/>
      </c>
      <c r="P23" s="19">
        <f t="shared" si="9"/>
      </c>
      <c r="Q23" s="19">
        <f t="shared" si="9"/>
      </c>
      <c r="R23" s="19">
        <f t="shared" si="7"/>
      </c>
      <c r="S23" s="19"/>
      <c r="T23" s="14"/>
      <c r="W23" s="120"/>
      <c r="X23" s="120"/>
      <c r="Y23" s="120"/>
      <c r="Z23" s="123"/>
      <c r="AA23" s="2"/>
      <c r="AB23" s="120"/>
      <c r="AC23" s="120"/>
      <c r="AD23" s="120"/>
      <c r="AE23" s="123"/>
    </row>
    <row r="24" spans="1:31" ht="15">
      <c r="A24" s="24" t="s">
        <v>659</v>
      </c>
      <c r="B24" s="93">
        <v>3</v>
      </c>
      <c r="C24" s="30" t="str">
        <f t="shared" si="4"/>
        <v>Lewis Thorn</v>
      </c>
      <c r="D24" s="30">
        <f t="shared" si="5"/>
        <v>0</v>
      </c>
      <c r="E24" s="30" t="str">
        <f t="shared" si="1"/>
        <v>Essex</v>
      </c>
      <c r="F24" s="128">
        <v>11.3</v>
      </c>
      <c r="G24" s="134">
        <f>Overallresults!$E$16</f>
        <v>4</v>
      </c>
      <c r="H24" s="14"/>
      <c r="I24" s="14" t="e">
        <f>IF(OR(F24="",F24-VLOOKUP($A21,AWstandards,12,FALSE)&gt;0),0,INT(VLOOKUP($A21,AWstandards,11,FALSE)*(VLOOKUP($A21,AWstandards,12,FALSE)-F24)^VLOOKUP($A21,AWstandards,13,FALSE)+0.5))</f>
        <v>#NAME?</v>
      </c>
      <c r="J24" s="22"/>
      <c r="K24" s="19">
        <f t="shared" si="8"/>
      </c>
      <c r="L24" s="19">
        <f t="shared" si="9"/>
      </c>
      <c r="M24" s="19">
        <f t="shared" si="9"/>
      </c>
      <c r="N24" s="19">
        <f t="shared" si="9"/>
        <v>4</v>
      </c>
      <c r="O24" s="19">
        <f t="shared" si="9"/>
      </c>
      <c r="P24" s="19">
        <f t="shared" si="9"/>
      </c>
      <c r="Q24" s="19">
        <f t="shared" si="9"/>
      </c>
      <c r="R24" s="19">
        <f t="shared" si="7"/>
      </c>
      <c r="S24" s="19"/>
      <c r="T24" s="14"/>
      <c r="W24" s="2"/>
      <c r="X24" s="2"/>
      <c r="Y24" s="2"/>
      <c r="Z24" s="143"/>
      <c r="AA24" s="2"/>
      <c r="AB24" s="2"/>
      <c r="AC24" s="2"/>
      <c r="AD24" s="2"/>
      <c r="AE24" s="143"/>
    </row>
    <row r="25" spans="1:31" ht="15">
      <c r="A25" s="24" t="s">
        <v>663</v>
      </c>
      <c r="B25" s="93" t="s">
        <v>21</v>
      </c>
      <c r="C25" s="30" t="str">
        <f t="shared" si="4"/>
        <v>Liam O'Dell</v>
      </c>
      <c r="D25" s="30">
        <f t="shared" si="5"/>
        <v>0</v>
      </c>
      <c r="E25" s="30" t="str">
        <f t="shared" si="1"/>
        <v>Norfolk</v>
      </c>
      <c r="F25" s="128">
        <v>12.8</v>
      </c>
      <c r="G25" s="134">
        <f>Overallresults!$E$17</f>
        <v>3</v>
      </c>
      <c r="H25" s="14"/>
      <c r="I25" s="14"/>
      <c r="J25" s="22"/>
      <c r="K25" s="19">
        <f t="shared" si="8"/>
      </c>
      <c r="L25" s="19">
        <f t="shared" si="9"/>
      </c>
      <c r="M25" s="19">
        <f t="shared" si="9"/>
      </c>
      <c r="N25" s="19">
        <f t="shared" si="9"/>
      </c>
      <c r="O25" s="19">
        <f t="shared" si="9"/>
        <v>3</v>
      </c>
      <c r="P25" s="19">
        <f t="shared" si="9"/>
      </c>
      <c r="Q25" s="19">
        <f t="shared" si="9"/>
      </c>
      <c r="R25" s="19">
        <f t="shared" si="7"/>
      </c>
      <c r="S25" s="19"/>
      <c r="T25" s="14"/>
      <c r="W25" s="127"/>
      <c r="X25" s="127"/>
      <c r="Y25" s="121"/>
      <c r="Z25" s="122"/>
      <c r="AA25" s="123"/>
      <c r="AB25" s="127"/>
      <c r="AC25" s="121"/>
      <c r="AD25" s="121"/>
      <c r="AE25" s="123"/>
    </row>
    <row r="26" spans="1:31" ht="15">
      <c r="A26" s="24"/>
      <c r="B26" s="93" t="s">
        <v>22</v>
      </c>
      <c r="C26" s="30">
        <f t="shared" si="4"/>
      </c>
      <c r="D26" s="30">
        <f t="shared" si="5"/>
      </c>
      <c r="E26" s="30">
        <f t="shared" si="1"/>
      </c>
      <c r="F26" s="128" t="s">
        <v>147</v>
      </c>
      <c r="G26" s="134">
        <f>Overallresults!$E$18</f>
        <v>2</v>
      </c>
      <c r="H26" s="14"/>
      <c r="I26" s="14"/>
      <c r="J26" s="22"/>
      <c r="K26" s="19">
        <f t="shared" si="8"/>
      </c>
      <c r="L26" s="19">
        <f t="shared" si="9"/>
      </c>
      <c r="M26" s="19">
        <f t="shared" si="9"/>
      </c>
      <c r="N26" s="19">
        <f t="shared" si="9"/>
      </c>
      <c r="O26" s="19">
        <f t="shared" si="9"/>
      </c>
      <c r="P26" s="19">
        <f t="shared" si="9"/>
      </c>
      <c r="Q26" s="19">
        <f t="shared" si="9"/>
      </c>
      <c r="R26" s="19">
        <f t="shared" si="7"/>
      </c>
      <c r="S26" s="19"/>
      <c r="T26" s="14"/>
      <c r="W26" s="120"/>
      <c r="X26" s="120"/>
      <c r="Y26" s="120"/>
      <c r="Z26" s="123"/>
      <c r="AA26" s="123"/>
      <c r="AB26" s="120"/>
      <c r="AC26" s="120"/>
      <c r="AD26" s="120"/>
      <c r="AE26" s="123"/>
    </row>
    <row r="27" spans="1:31" ht="15">
      <c r="A27" s="24"/>
      <c r="B27" s="93" t="s">
        <v>23</v>
      </c>
      <c r="C27" s="30">
        <f t="shared" si="4"/>
      </c>
      <c r="D27" s="30">
        <f t="shared" si="5"/>
      </c>
      <c r="E27" s="30">
        <f t="shared" si="1"/>
      </c>
      <c r="F27" s="128" t="s">
        <v>147</v>
      </c>
      <c r="G27" s="134">
        <f>Overallresults!$E$19</f>
        <v>1</v>
      </c>
      <c r="H27" s="14"/>
      <c r="I27" s="14"/>
      <c r="J27" s="22"/>
      <c r="K27" s="19">
        <f t="shared" si="8"/>
      </c>
      <c r="L27" s="19">
        <f t="shared" si="9"/>
      </c>
      <c r="M27" s="19">
        <f t="shared" si="9"/>
      </c>
      <c r="N27" s="19">
        <f t="shared" si="9"/>
      </c>
      <c r="O27" s="19">
        <f t="shared" si="9"/>
      </c>
      <c r="P27" s="19">
        <f t="shared" si="9"/>
      </c>
      <c r="Q27" s="19">
        <f t="shared" si="9"/>
      </c>
      <c r="R27" s="19">
        <f t="shared" si="7"/>
      </c>
      <c r="S27" s="19"/>
      <c r="T27" s="14"/>
      <c r="W27" s="120"/>
      <c r="X27" s="120"/>
      <c r="Y27" s="120"/>
      <c r="Z27" s="123"/>
      <c r="AA27" s="123"/>
      <c r="AB27" s="120"/>
      <c r="AC27" s="120"/>
      <c r="AD27" s="120"/>
      <c r="AE27" s="123"/>
    </row>
    <row r="28" spans="1:31" ht="15">
      <c r="A28" s="24"/>
      <c r="B28" s="93" t="s">
        <v>24</v>
      </c>
      <c r="C28" s="30">
        <f t="shared" si="4"/>
      </c>
      <c r="D28" s="30">
        <f t="shared" si="5"/>
      </c>
      <c r="E28" s="30">
        <f t="shared" si="1"/>
      </c>
      <c r="F28" s="128" t="s">
        <v>147</v>
      </c>
      <c r="G28" s="134">
        <f>Overallresults!$E$20</f>
        <v>0</v>
      </c>
      <c r="H28" s="14"/>
      <c r="I28" s="14"/>
      <c r="J28" s="22"/>
      <c r="K28" s="19">
        <f t="shared" si="8"/>
      </c>
      <c r="L28" s="19">
        <f t="shared" si="9"/>
      </c>
      <c r="M28" s="19">
        <f t="shared" si="9"/>
      </c>
      <c r="N28" s="19">
        <f t="shared" si="9"/>
      </c>
      <c r="O28" s="19">
        <f t="shared" si="9"/>
      </c>
      <c r="P28" s="19">
        <f t="shared" si="9"/>
      </c>
      <c r="Q28" s="19">
        <f t="shared" si="9"/>
      </c>
      <c r="R28" s="19">
        <f t="shared" si="7"/>
      </c>
      <c r="S28" s="19"/>
      <c r="T28" s="14"/>
      <c r="W28" s="120"/>
      <c r="X28" s="120"/>
      <c r="Y28" s="120"/>
      <c r="Z28" s="123"/>
      <c r="AA28" s="123"/>
      <c r="AB28" s="120"/>
      <c r="AC28" s="120"/>
      <c r="AD28" s="120"/>
      <c r="AE28" s="123"/>
    </row>
    <row r="29" spans="1:31" ht="15">
      <c r="A29" s="24"/>
      <c r="B29" s="93" t="s">
        <v>25</v>
      </c>
      <c r="C29" s="30">
        <f t="shared" si="4"/>
      </c>
      <c r="D29" s="30">
        <f t="shared" si="5"/>
      </c>
      <c r="E29" s="30">
        <f t="shared" si="1"/>
      </c>
      <c r="F29" s="128" t="s">
        <v>147</v>
      </c>
      <c r="G29" s="134">
        <f>Overallresults!$E$21</f>
        <v>0</v>
      </c>
      <c r="H29" s="14"/>
      <c r="I29" s="14" t="e">
        <f>IF(OR(F29="",F29-VLOOKUP($A21,AWstandards,12,FALSE)&gt;0),0,INT(VLOOKUP($A21,AWstandards,11,FALSE)*(VLOOKUP($A21,AWstandards,12,FALSE)-F29)^VLOOKUP($A21,AWstandards,13,FALSE)+0.5))</f>
        <v>#VALUE!</v>
      </c>
      <c r="J29" s="22"/>
      <c r="K29" s="19">
        <f t="shared" si="8"/>
      </c>
      <c r="L29" s="19">
        <f t="shared" si="9"/>
      </c>
      <c r="M29" s="19">
        <f t="shared" si="9"/>
      </c>
      <c r="N29" s="19">
        <f t="shared" si="9"/>
      </c>
      <c r="O29" s="19">
        <f t="shared" si="9"/>
      </c>
      <c r="P29" s="19">
        <f t="shared" si="9"/>
      </c>
      <c r="Q29" s="19">
        <f t="shared" si="9"/>
      </c>
      <c r="R29" s="19">
        <f t="shared" si="7"/>
      </c>
      <c r="S29" s="19">
        <f>SUM(Decsheets!$W$5:$W$12)-(SUM(K22:Q29))</f>
        <v>3</v>
      </c>
      <c r="T29" s="14"/>
      <c r="W29" s="120"/>
      <c r="X29" s="120"/>
      <c r="Y29" s="120"/>
      <c r="Z29" s="123"/>
      <c r="AA29" s="123"/>
      <c r="AB29" s="120"/>
      <c r="AC29" s="120"/>
      <c r="AD29" s="120"/>
      <c r="AE29" s="123"/>
    </row>
    <row r="30" spans="1:31" ht="15">
      <c r="A30" s="17" t="s">
        <v>4</v>
      </c>
      <c r="B30" s="92"/>
      <c r="C30" s="25" t="s">
        <v>31</v>
      </c>
      <c r="D30" s="25"/>
      <c r="E30" s="133" t="s">
        <v>172</v>
      </c>
      <c r="F30" s="150">
        <v>1.5</v>
      </c>
      <c r="G30" s="131"/>
      <c r="H30" s="14"/>
      <c r="I30" s="14"/>
      <c r="J30" s="14"/>
      <c r="K30" s="19"/>
      <c r="L30" s="19"/>
      <c r="M30" s="19"/>
      <c r="N30" s="19"/>
      <c r="O30" s="19"/>
      <c r="P30" s="19"/>
      <c r="Q30" s="19"/>
      <c r="R30" s="19"/>
      <c r="S30" s="19"/>
      <c r="T30" s="14" t="s">
        <v>32</v>
      </c>
      <c r="W30" s="120"/>
      <c r="X30" s="120"/>
      <c r="Y30" s="120"/>
      <c r="Z30" s="123"/>
      <c r="AA30" s="123"/>
      <c r="AB30" s="120"/>
      <c r="AC30" s="120"/>
      <c r="AD30" s="120"/>
      <c r="AE30" s="123"/>
    </row>
    <row r="31" spans="1:31" ht="15">
      <c r="A31" s="24" t="s">
        <v>157</v>
      </c>
      <c r="B31" s="93">
        <v>1</v>
      </c>
      <c r="C31" s="21" t="str">
        <f aca="true" t="shared" si="10" ref="C31:C38">IF(A31="","",VLOOKUP($A$30,IF(LEN(A31)=2,SMB,SMA),VLOOKUP(LEFT(A31,1),club,6,FALSE),FALSE))</f>
        <v>Ben Snaith</v>
      </c>
      <c r="D31" s="21">
        <f aca="true" t="shared" si="11" ref="D31:D38">IF(A31="","",VLOOKUP($A$30,IF(LEN(A31)=2,SMB,SMA),VLOOKUP(LEFT(A31,1),club,7,FALSE),FALSE))</f>
        <v>0</v>
      </c>
      <c r="E31" s="30" t="str">
        <f t="shared" si="1"/>
        <v>Cambridgeshire</v>
      </c>
      <c r="F31" s="128">
        <v>21.5</v>
      </c>
      <c r="G31" s="134">
        <f>Overallresults!$D$14</f>
        <v>12</v>
      </c>
      <c r="H31" s="14"/>
      <c r="I31" s="14" t="e">
        <f>IF(OR(F31="",F31-VLOOKUP($A30,AWstandards,12,FALSE)&gt;0),0,INT(VLOOKUP($A30,AWstandards,11,FALSE)*(VLOOKUP($A30,AWstandards,12,FALSE)-F31)^VLOOKUP($A30,AWstandards,13,FALSE)+0.5))</f>
        <v>#NAME?</v>
      </c>
      <c r="J31" s="22"/>
      <c r="K31" s="19">
        <f aca="true" t="shared" si="12" ref="K31:K38">IF($A31="","",IF(LEFT($A31,1)=K$12,$G31,""))</f>
      </c>
      <c r="L31" s="19">
        <f aca="true" t="shared" si="13" ref="L31:Q38">IF($A31="","",IF(LEFT($A31,1)=L$12,$G31,""))</f>
        <v>12</v>
      </c>
      <c r="M31" s="19">
        <f t="shared" si="13"/>
      </c>
      <c r="N31" s="19">
        <f t="shared" si="13"/>
      </c>
      <c r="O31" s="19">
        <f t="shared" si="13"/>
      </c>
      <c r="P31" s="19">
        <f t="shared" si="13"/>
      </c>
      <c r="Q31" s="19">
        <f t="shared" si="13"/>
      </c>
      <c r="R31" s="19">
        <f aca="true" t="shared" si="14" ref="R31:R38">IF($A31="","",IF(LEFT($A31,1)=R$11,$G31,""))</f>
      </c>
      <c r="S31" s="19"/>
      <c r="T31" s="14"/>
      <c r="W31" s="120"/>
      <c r="X31" s="120"/>
      <c r="Y31" s="120"/>
      <c r="Z31" s="123"/>
      <c r="AA31" s="123"/>
      <c r="AB31" s="120"/>
      <c r="AC31" s="120"/>
      <c r="AD31" s="120"/>
      <c r="AE31" s="123"/>
    </row>
    <row r="32" spans="1:31" ht="15">
      <c r="A32" s="24" t="s">
        <v>270</v>
      </c>
      <c r="B32" s="93">
        <v>2</v>
      </c>
      <c r="C32" s="21" t="str">
        <f t="shared" si="10"/>
        <v>Eden Davis</v>
      </c>
      <c r="D32" s="21">
        <f t="shared" si="11"/>
        <v>0</v>
      </c>
      <c r="E32" s="30" t="str">
        <f t="shared" si="1"/>
        <v>Hertfordshire</v>
      </c>
      <c r="F32" s="128">
        <v>22.8</v>
      </c>
      <c r="G32" s="134">
        <f>Overallresults!$D$15</f>
        <v>10</v>
      </c>
      <c r="H32" s="14"/>
      <c r="I32" s="14" t="e">
        <f>IF(OR(F32="",F32-VLOOKUP($A30,AWstandards,12,FALSE)&gt;0),0,INT(VLOOKUP($A30,AWstandards,11,FALSE)*(VLOOKUP($A30,AWstandards,12,FALSE)-F32)^VLOOKUP($A30,AWstandards,13,FALSE)+0.5))</f>
        <v>#NAME?</v>
      </c>
      <c r="J32" s="22"/>
      <c r="K32" s="19">
        <f t="shared" si="12"/>
      </c>
      <c r="L32" s="19">
        <f t="shared" si="13"/>
      </c>
      <c r="M32" s="19">
        <f t="shared" si="13"/>
        <v>10</v>
      </c>
      <c r="N32" s="19">
        <f t="shared" si="13"/>
      </c>
      <c r="O32" s="19">
        <f t="shared" si="13"/>
      </c>
      <c r="P32" s="19">
        <f t="shared" si="13"/>
      </c>
      <c r="Q32" s="19">
        <f t="shared" si="13"/>
      </c>
      <c r="R32" s="19">
        <f t="shared" si="14"/>
      </c>
      <c r="S32" s="19"/>
      <c r="T32" s="14"/>
      <c r="W32" s="120"/>
      <c r="X32" s="120"/>
      <c r="Y32" s="120"/>
      <c r="Z32" s="123"/>
      <c r="AA32" s="123"/>
      <c r="AB32" s="120"/>
      <c r="AC32" s="120"/>
      <c r="AD32" s="120"/>
      <c r="AE32" s="123"/>
    </row>
    <row r="33" spans="1:31" ht="15">
      <c r="A33" s="24" t="s">
        <v>155</v>
      </c>
      <c r="B33" s="93">
        <v>3</v>
      </c>
      <c r="C33" s="21" t="str">
        <f t="shared" si="10"/>
        <v>Ayo Akingbehin</v>
      </c>
      <c r="D33" s="21">
        <f t="shared" si="11"/>
        <v>0</v>
      </c>
      <c r="E33" s="30" t="str">
        <f t="shared" si="1"/>
        <v>Essex</v>
      </c>
      <c r="F33" s="128">
        <v>22.9</v>
      </c>
      <c r="G33" s="134">
        <f>Overallresults!$D$16</f>
        <v>8</v>
      </c>
      <c r="H33" s="14"/>
      <c r="I33" s="14" t="e">
        <f>IF(OR(F33="",F33-VLOOKUP($A30,AWstandards,12,FALSE)&gt;0),0,INT(VLOOKUP($A30,AWstandards,11,FALSE)*(VLOOKUP($A30,AWstandards,12,FALSE)-F33)^VLOOKUP($A30,AWstandards,13,FALSE)+0.5))</f>
        <v>#NAME?</v>
      </c>
      <c r="J33" s="22"/>
      <c r="K33" s="19">
        <f t="shared" si="12"/>
      </c>
      <c r="L33" s="19">
        <f t="shared" si="13"/>
      </c>
      <c r="M33" s="19">
        <f t="shared" si="13"/>
      </c>
      <c r="N33" s="19">
        <f t="shared" si="13"/>
        <v>8</v>
      </c>
      <c r="O33" s="19">
        <f t="shared" si="13"/>
      </c>
      <c r="P33" s="19">
        <f t="shared" si="13"/>
      </c>
      <c r="Q33" s="19">
        <f t="shared" si="13"/>
      </c>
      <c r="R33" s="19">
        <f t="shared" si="14"/>
      </c>
      <c r="S33" s="19"/>
      <c r="T33" s="14"/>
      <c r="W33" s="120"/>
      <c r="X33" s="120"/>
      <c r="Y33" s="120"/>
      <c r="Z33" s="123"/>
      <c r="AA33" s="123"/>
      <c r="AB33" s="120"/>
      <c r="AC33" s="120"/>
      <c r="AD33" s="120"/>
      <c r="AE33" s="123"/>
    </row>
    <row r="34" spans="1:31" ht="15">
      <c r="A34" s="24" t="s">
        <v>269</v>
      </c>
      <c r="B34" s="93" t="s">
        <v>21</v>
      </c>
      <c r="C34" s="21" t="str">
        <f t="shared" si="10"/>
        <v>James Greenhalgh</v>
      </c>
      <c r="D34" s="21">
        <f t="shared" si="11"/>
        <v>0</v>
      </c>
      <c r="E34" s="30" t="str">
        <f t="shared" si="1"/>
        <v>Norfolk</v>
      </c>
      <c r="F34" s="128">
        <v>24.3</v>
      </c>
      <c r="G34" s="134">
        <f>Overallresults!$D$17</f>
        <v>6</v>
      </c>
      <c r="H34" s="14"/>
      <c r="I34" s="14"/>
      <c r="J34" s="22"/>
      <c r="K34" s="19">
        <f t="shared" si="12"/>
      </c>
      <c r="L34" s="19">
        <f t="shared" si="13"/>
      </c>
      <c r="M34" s="19">
        <f t="shared" si="13"/>
      </c>
      <c r="N34" s="19">
        <f t="shared" si="13"/>
      </c>
      <c r="O34" s="19">
        <f t="shared" si="13"/>
        <v>6</v>
      </c>
      <c r="P34" s="19">
        <f t="shared" si="13"/>
      </c>
      <c r="Q34" s="19">
        <f t="shared" si="13"/>
      </c>
      <c r="R34" s="19">
        <f t="shared" si="14"/>
      </c>
      <c r="S34" s="19"/>
      <c r="T34" s="14"/>
      <c r="W34" s="2"/>
      <c r="X34" s="2"/>
      <c r="Y34" s="2"/>
      <c r="Z34" s="143"/>
      <c r="AA34" s="143"/>
      <c r="AB34" s="2"/>
      <c r="AC34" s="2"/>
      <c r="AD34" s="2"/>
      <c r="AE34" s="143"/>
    </row>
    <row r="35" spans="1:31" ht="15">
      <c r="A35" s="24"/>
      <c r="B35" s="93" t="s">
        <v>22</v>
      </c>
      <c r="C35" s="21">
        <f t="shared" si="10"/>
      </c>
      <c r="D35" s="21">
        <f t="shared" si="11"/>
      </c>
      <c r="E35" s="30">
        <f t="shared" si="1"/>
      </c>
      <c r="F35" s="128" t="s">
        <v>147</v>
      </c>
      <c r="G35" s="134">
        <f>Overallresults!$D$18</f>
        <v>5</v>
      </c>
      <c r="H35" s="14"/>
      <c r="I35" s="14"/>
      <c r="J35" s="22"/>
      <c r="K35" s="19">
        <f t="shared" si="12"/>
      </c>
      <c r="L35" s="19">
        <f t="shared" si="13"/>
      </c>
      <c r="M35" s="19">
        <f t="shared" si="13"/>
      </c>
      <c r="N35" s="19">
        <f t="shared" si="13"/>
      </c>
      <c r="O35" s="19">
        <f t="shared" si="13"/>
      </c>
      <c r="P35" s="19">
        <f t="shared" si="13"/>
      </c>
      <c r="Q35" s="19">
        <f t="shared" si="13"/>
      </c>
      <c r="R35" s="19">
        <f t="shared" si="14"/>
      </c>
      <c r="S35" s="19"/>
      <c r="T35" s="14"/>
      <c r="W35" s="127"/>
      <c r="X35" s="127"/>
      <c r="Y35" s="121"/>
      <c r="Z35" s="154"/>
      <c r="AA35" s="120"/>
      <c r="AB35" s="127"/>
      <c r="AC35" s="121"/>
      <c r="AD35" s="121"/>
      <c r="AE35" s="154"/>
    </row>
    <row r="36" spans="1:31" ht="15">
      <c r="A36" s="24"/>
      <c r="B36" s="93" t="s">
        <v>23</v>
      </c>
      <c r="C36" s="21">
        <f t="shared" si="10"/>
      </c>
      <c r="D36" s="21">
        <f t="shared" si="11"/>
      </c>
      <c r="E36" s="30">
        <f t="shared" si="1"/>
      </c>
      <c r="F36" s="128" t="s">
        <v>147</v>
      </c>
      <c r="G36" s="134">
        <f>Overallresults!$D$19</f>
        <v>4</v>
      </c>
      <c r="H36" s="14"/>
      <c r="I36" s="14"/>
      <c r="J36" s="22"/>
      <c r="K36" s="19">
        <f t="shared" si="12"/>
      </c>
      <c r="L36" s="19">
        <f t="shared" si="13"/>
      </c>
      <c r="M36" s="19">
        <f t="shared" si="13"/>
      </c>
      <c r="N36" s="19">
        <f t="shared" si="13"/>
      </c>
      <c r="O36" s="19">
        <f t="shared" si="13"/>
      </c>
      <c r="P36" s="19">
        <f t="shared" si="13"/>
      </c>
      <c r="Q36" s="19">
        <f t="shared" si="13"/>
      </c>
      <c r="R36" s="19">
        <f t="shared" si="14"/>
      </c>
      <c r="S36" s="19"/>
      <c r="T36" s="14"/>
      <c r="W36" s="120"/>
      <c r="X36" s="120"/>
      <c r="Y36" s="120"/>
      <c r="Z36" s="124"/>
      <c r="AA36" s="120"/>
      <c r="AB36" s="120"/>
      <c r="AC36" s="120"/>
      <c r="AD36" s="120"/>
      <c r="AE36" s="124"/>
    </row>
    <row r="37" spans="1:31" ht="15">
      <c r="A37" s="24"/>
      <c r="B37" s="93" t="s">
        <v>24</v>
      </c>
      <c r="C37" s="21">
        <f t="shared" si="10"/>
      </c>
      <c r="D37" s="21">
        <f t="shared" si="11"/>
      </c>
      <c r="E37" s="30">
        <f t="shared" si="1"/>
      </c>
      <c r="F37" s="128" t="s">
        <v>147</v>
      </c>
      <c r="G37" s="134">
        <f>Overallresults!$D$20</f>
        <v>0</v>
      </c>
      <c r="H37" s="14"/>
      <c r="I37" s="14"/>
      <c r="J37" s="22"/>
      <c r="K37" s="19">
        <f t="shared" si="12"/>
      </c>
      <c r="L37" s="19">
        <f t="shared" si="13"/>
      </c>
      <c r="M37" s="19">
        <f t="shared" si="13"/>
      </c>
      <c r="N37" s="19">
        <f t="shared" si="13"/>
      </c>
      <c r="O37" s="19">
        <f t="shared" si="13"/>
      </c>
      <c r="P37" s="19">
        <f t="shared" si="13"/>
      </c>
      <c r="Q37" s="19">
        <f t="shared" si="13"/>
      </c>
      <c r="R37" s="19">
        <f t="shared" si="14"/>
      </c>
      <c r="S37" s="19"/>
      <c r="T37" s="14"/>
      <c r="W37" s="120"/>
      <c r="X37" s="120"/>
      <c r="Y37" s="120"/>
      <c r="Z37" s="124"/>
      <c r="AA37" s="120"/>
      <c r="AB37" s="120"/>
      <c r="AC37" s="120"/>
      <c r="AD37" s="120"/>
      <c r="AE37" s="124"/>
    </row>
    <row r="38" spans="1:31" ht="15">
      <c r="A38" s="24"/>
      <c r="B38" s="93" t="s">
        <v>25</v>
      </c>
      <c r="C38" s="21">
        <f t="shared" si="10"/>
      </c>
      <c r="D38" s="21">
        <f t="shared" si="11"/>
      </c>
      <c r="E38" s="30">
        <f t="shared" si="1"/>
      </c>
      <c r="F38" s="128" t="s">
        <v>147</v>
      </c>
      <c r="G38" s="134">
        <f>Overallresults!$D$21</f>
        <v>0</v>
      </c>
      <c r="H38" s="14"/>
      <c r="I38" s="14" t="e">
        <f>IF(OR(F38="",F38-VLOOKUP($A30,AWstandards,12,FALSE)&gt;0),0,INT(VLOOKUP($A30,AWstandards,11,FALSE)*(VLOOKUP($A30,AWstandards,12,FALSE)-F38)^VLOOKUP($A30,AWstandards,13,FALSE)+0.5))</f>
        <v>#VALUE!</v>
      </c>
      <c r="J38" s="22"/>
      <c r="K38" s="19">
        <f t="shared" si="12"/>
      </c>
      <c r="L38" s="19">
        <f t="shared" si="13"/>
      </c>
      <c r="M38" s="19">
        <f t="shared" si="13"/>
      </c>
      <c r="N38" s="19">
        <f t="shared" si="13"/>
      </c>
      <c r="O38" s="19">
        <f t="shared" si="13"/>
      </c>
      <c r="P38" s="19">
        <f t="shared" si="13"/>
      </c>
      <c r="Q38" s="19">
        <f t="shared" si="13"/>
      </c>
      <c r="R38" s="19">
        <f t="shared" si="14"/>
      </c>
      <c r="S38" s="19">
        <f>SUM(Decsheets!$V$5:$V$12)-(SUM(K31:Q38))</f>
        <v>9</v>
      </c>
      <c r="T38" s="14"/>
      <c r="W38" s="120"/>
      <c r="X38" s="120"/>
      <c r="Y38" s="120"/>
      <c r="Z38" s="124"/>
      <c r="AA38" s="120"/>
      <c r="AB38" s="120"/>
      <c r="AC38" s="120"/>
      <c r="AD38" s="120"/>
      <c r="AE38" s="124"/>
    </row>
    <row r="39" spans="1:31" ht="15">
      <c r="A39" s="17" t="s">
        <v>4</v>
      </c>
      <c r="B39" s="92"/>
      <c r="C39" s="23" t="s">
        <v>33</v>
      </c>
      <c r="D39" s="23"/>
      <c r="E39" s="133" t="s">
        <v>172</v>
      </c>
      <c r="F39" s="150">
        <v>-0.3</v>
      </c>
      <c r="G39" s="131"/>
      <c r="H39" s="14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19"/>
      <c r="T39" s="14" t="s">
        <v>34</v>
      </c>
      <c r="W39" s="120"/>
      <c r="X39" s="120"/>
      <c r="Y39" s="120"/>
      <c r="Z39" s="124"/>
      <c r="AA39" s="120"/>
      <c r="AB39" s="120"/>
      <c r="AC39" s="120"/>
      <c r="AD39" s="120"/>
      <c r="AE39" s="124"/>
    </row>
    <row r="40" spans="1:31" ht="15">
      <c r="A40" s="20" t="s">
        <v>660</v>
      </c>
      <c r="B40" s="93">
        <v>1</v>
      </c>
      <c r="C40" s="21" t="str">
        <f aca="true" t="shared" si="15" ref="C40:C47">IF(A40="","",VLOOKUP($A$39,IF(LEN(A40)=2,SMB,SMA),VLOOKUP(LEFT(A40,1),club,6,FALSE),FALSE))</f>
        <v>Tobi Ogunkanmi</v>
      </c>
      <c r="D40" s="30">
        <f aca="true" t="shared" si="16" ref="D40:D47">IF(A40="","",VLOOKUP($A$39,IF(LEN(A40)=2,SMB,SMA),VLOOKUP(LEFT(A40,1),club,7,FALSE),FALSE))</f>
        <v>0</v>
      </c>
      <c r="E40" s="21" t="str">
        <f t="shared" si="1"/>
        <v>Hertfordshire</v>
      </c>
      <c r="F40" s="128">
        <v>23</v>
      </c>
      <c r="G40" s="134">
        <f>Overallresults!$E$14</f>
        <v>8</v>
      </c>
      <c r="H40" s="14"/>
      <c r="I40" s="14" t="e">
        <f>IF(OR(F40="",F40-VLOOKUP($A39,AWstandards,12,FALSE)&gt;0),0,INT(VLOOKUP($A39,AWstandards,11,FALSE)*(VLOOKUP($A39,AWstandards,12,FALSE)-F40)^VLOOKUP($A39,AWstandards,13,FALSE)+0.5))</f>
        <v>#NAME?</v>
      </c>
      <c r="J40" s="22"/>
      <c r="K40" s="19">
        <f aca="true" t="shared" si="17" ref="K40:Q47">IF($A40="","",IF(LEFT($A40,1)=K$12,$G40,""))</f>
      </c>
      <c r="L40" s="19">
        <f t="shared" si="17"/>
      </c>
      <c r="M40" s="19">
        <f t="shared" si="17"/>
        <v>8</v>
      </c>
      <c r="N40" s="19">
        <f t="shared" si="17"/>
      </c>
      <c r="O40" s="19">
        <f t="shared" si="17"/>
      </c>
      <c r="P40" s="19">
        <f t="shared" si="17"/>
      </c>
      <c r="Q40" s="19">
        <f t="shared" si="17"/>
      </c>
      <c r="R40" s="19">
        <f aca="true" t="shared" si="18" ref="R40:R47">IF($A40="","",IF(LEFT($A40,1)=R$11,$G40,""))</f>
      </c>
      <c r="S40" s="19"/>
      <c r="T40" s="14"/>
      <c r="W40" s="120"/>
      <c r="X40" s="120"/>
      <c r="Y40" s="120"/>
      <c r="Z40" s="124"/>
      <c r="AA40" s="120"/>
      <c r="AB40" s="120"/>
      <c r="AC40" s="120"/>
      <c r="AD40" s="120"/>
      <c r="AE40" s="124"/>
    </row>
    <row r="41" spans="1:31" ht="15">
      <c r="A41" s="20" t="s">
        <v>661</v>
      </c>
      <c r="B41" s="93">
        <v>2</v>
      </c>
      <c r="C41" s="21" t="str">
        <f t="shared" si="15"/>
        <v>Ronan Rawlins</v>
      </c>
      <c r="D41" s="30">
        <f t="shared" si="16"/>
        <v>0</v>
      </c>
      <c r="E41" s="21" t="str">
        <f t="shared" si="1"/>
        <v>Cambridgeshire</v>
      </c>
      <c r="F41" s="128">
        <v>23.2</v>
      </c>
      <c r="G41" s="134">
        <f>Overallresults!$E$15</f>
        <v>6</v>
      </c>
      <c r="H41" s="14"/>
      <c r="I41" s="14" t="e">
        <f>IF(OR(F41="",F41-VLOOKUP($A39,AWstandards,12,FALSE)&gt;0),0,INT(VLOOKUP($A39,AWstandards,11,FALSE)*(VLOOKUP($A39,AWstandards,12,FALSE)-F41)^VLOOKUP($A39,AWstandards,13,FALSE)+0.5))</f>
        <v>#NAME?</v>
      </c>
      <c r="J41" s="22"/>
      <c r="K41" s="19">
        <f t="shared" si="17"/>
      </c>
      <c r="L41" s="19">
        <f t="shared" si="17"/>
        <v>6</v>
      </c>
      <c r="M41" s="19">
        <f t="shared" si="17"/>
      </c>
      <c r="N41" s="19">
        <f t="shared" si="17"/>
      </c>
      <c r="O41" s="19">
        <f t="shared" si="17"/>
      </c>
      <c r="P41" s="19">
        <f t="shared" si="17"/>
      </c>
      <c r="Q41" s="19">
        <f t="shared" si="17"/>
      </c>
      <c r="R41" s="19">
        <f t="shared" si="18"/>
      </c>
      <c r="S41" s="19"/>
      <c r="T41" s="14"/>
      <c r="W41" s="120"/>
      <c r="X41" s="120"/>
      <c r="Y41" s="120"/>
      <c r="Z41" s="124"/>
      <c r="AA41" s="120"/>
      <c r="AB41" s="120"/>
      <c r="AC41" s="120"/>
      <c r="AD41" s="120"/>
      <c r="AE41" s="124"/>
    </row>
    <row r="42" spans="1:31" ht="15">
      <c r="A42" s="20" t="s">
        <v>659</v>
      </c>
      <c r="B42" s="93">
        <v>3</v>
      </c>
      <c r="C42" s="21" t="str">
        <f t="shared" si="15"/>
        <v>Mitchell Lawrence</v>
      </c>
      <c r="D42" s="30">
        <f t="shared" si="16"/>
        <v>0</v>
      </c>
      <c r="E42" s="21" t="str">
        <f t="shared" si="1"/>
        <v>Essex</v>
      </c>
      <c r="F42" s="128">
        <v>24.1</v>
      </c>
      <c r="G42" s="134">
        <f>Overallresults!$E$16</f>
        <v>4</v>
      </c>
      <c r="H42" s="14"/>
      <c r="I42" s="14"/>
      <c r="J42" s="22"/>
      <c r="K42" s="19">
        <f t="shared" si="17"/>
      </c>
      <c r="L42" s="19">
        <f t="shared" si="17"/>
      </c>
      <c r="M42" s="19">
        <f t="shared" si="17"/>
      </c>
      <c r="N42" s="19">
        <f t="shared" si="17"/>
        <v>4</v>
      </c>
      <c r="O42" s="19">
        <f t="shared" si="17"/>
      </c>
      <c r="P42" s="19">
        <f t="shared" si="17"/>
      </c>
      <c r="Q42" s="19">
        <f t="shared" si="17"/>
      </c>
      <c r="R42" s="19">
        <f t="shared" si="18"/>
      </c>
      <c r="S42" s="19"/>
      <c r="T42" s="14"/>
      <c r="W42" s="120"/>
      <c r="X42" s="120"/>
      <c r="Y42" s="120"/>
      <c r="Z42" s="124"/>
      <c r="AA42" s="120"/>
      <c r="AB42" s="120"/>
      <c r="AC42" s="120"/>
      <c r="AD42" s="120"/>
      <c r="AE42" s="124"/>
    </row>
    <row r="43" spans="1:31" ht="15">
      <c r="A43" s="20" t="s">
        <v>663</v>
      </c>
      <c r="B43" s="93" t="s">
        <v>21</v>
      </c>
      <c r="C43" s="21" t="str">
        <f t="shared" si="15"/>
        <v>Liam O'Dell</v>
      </c>
      <c r="D43" s="30">
        <f t="shared" si="16"/>
        <v>0</v>
      </c>
      <c r="E43" s="21" t="str">
        <f t="shared" si="1"/>
        <v>Norfolk</v>
      </c>
      <c r="F43" s="128">
        <v>26.8</v>
      </c>
      <c r="G43" s="134">
        <f>Overallresults!$E$17</f>
        <v>3</v>
      </c>
      <c r="H43" s="14"/>
      <c r="I43" s="14"/>
      <c r="J43" s="22"/>
      <c r="K43" s="19">
        <f t="shared" si="17"/>
      </c>
      <c r="L43" s="19">
        <f t="shared" si="17"/>
      </c>
      <c r="M43" s="19">
        <f t="shared" si="17"/>
      </c>
      <c r="N43" s="19">
        <f t="shared" si="17"/>
      </c>
      <c r="O43" s="19">
        <f t="shared" si="17"/>
        <v>3</v>
      </c>
      <c r="P43" s="19">
        <f t="shared" si="17"/>
      </c>
      <c r="Q43" s="19">
        <f t="shared" si="17"/>
      </c>
      <c r="R43" s="19">
        <f t="shared" si="18"/>
      </c>
      <c r="S43" s="19"/>
      <c r="T43" s="14"/>
      <c r="W43" s="120"/>
      <c r="X43" s="120"/>
      <c r="Y43" s="120"/>
      <c r="Z43" s="124"/>
      <c r="AA43" s="120"/>
      <c r="AB43" s="120"/>
      <c r="AC43" s="120"/>
      <c r="AD43" s="120"/>
      <c r="AE43" s="124"/>
    </row>
    <row r="44" spans="1:31" ht="15">
      <c r="A44" s="20"/>
      <c r="B44" s="93" t="s">
        <v>22</v>
      </c>
      <c r="C44" s="21">
        <f t="shared" si="15"/>
      </c>
      <c r="D44" s="30">
        <f t="shared" si="16"/>
      </c>
      <c r="E44" s="21">
        <f t="shared" si="1"/>
      </c>
      <c r="F44" s="128" t="s">
        <v>147</v>
      </c>
      <c r="G44" s="134">
        <f>Overallresults!$E$18</f>
        <v>2</v>
      </c>
      <c r="H44" s="14"/>
      <c r="I44" s="14"/>
      <c r="J44" s="22"/>
      <c r="K44" s="19">
        <f t="shared" si="17"/>
      </c>
      <c r="L44" s="19">
        <f t="shared" si="17"/>
      </c>
      <c r="M44" s="19">
        <f t="shared" si="17"/>
      </c>
      <c r="N44" s="19">
        <f t="shared" si="17"/>
      </c>
      <c r="O44" s="19">
        <f t="shared" si="17"/>
      </c>
      <c r="P44" s="19">
        <f t="shared" si="17"/>
      </c>
      <c r="Q44" s="19">
        <f t="shared" si="17"/>
      </c>
      <c r="R44" s="19">
        <f t="shared" si="18"/>
      </c>
      <c r="S44" s="19"/>
      <c r="T44" s="14"/>
      <c r="W44" s="2"/>
      <c r="X44" s="2"/>
      <c r="Y44" s="2"/>
      <c r="Z44" s="159"/>
      <c r="AA44" s="2"/>
      <c r="AB44" s="2"/>
      <c r="AC44" s="2"/>
      <c r="AD44" s="2"/>
      <c r="AE44" s="159"/>
    </row>
    <row r="45" spans="1:31" ht="15">
      <c r="A45" s="20"/>
      <c r="B45" s="93" t="s">
        <v>23</v>
      </c>
      <c r="C45" s="21">
        <f t="shared" si="15"/>
      </c>
      <c r="D45" s="30">
        <f t="shared" si="16"/>
      </c>
      <c r="E45" s="21">
        <f t="shared" si="1"/>
      </c>
      <c r="F45" s="128" t="s">
        <v>147</v>
      </c>
      <c r="G45" s="134">
        <f>Overallresults!$E$19</f>
        <v>1</v>
      </c>
      <c r="H45" s="14"/>
      <c r="I45" s="14"/>
      <c r="J45" s="22"/>
      <c r="K45" s="19">
        <f t="shared" si="17"/>
      </c>
      <c r="L45" s="19">
        <f t="shared" si="17"/>
      </c>
      <c r="M45" s="19">
        <f t="shared" si="17"/>
      </c>
      <c r="N45" s="19">
        <f t="shared" si="17"/>
      </c>
      <c r="O45" s="19">
        <f t="shared" si="17"/>
      </c>
      <c r="P45" s="19">
        <f t="shared" si="17"/>
      </c>
      <c r="Q45" s="19">
        <f t="shared" si="17"/>
      </c>
      <c r="R45" s="19">
        <f t="shared" si="18"/>
      </c>
      <c r="S45" s="19"/>
      <c r="T45" s="14"/>
      <c r="W45" s="127"/>
      <c r="X45" s="127"/>
      <c r="Y45" s="121"/>
      <c r="Z45" s="159"/>
      <c r="AA45" s="120"/>
      <c r="AB45" s="127"/>
      <c r="AC45" s="121"/>
      <c r="AD45" s="121"/>
      <c r="AE45" s="159"/>
    </row>
    <row r="46" spans="1:31" ht="15">
      <c r="A46" s="20"/>
      <c r="B46" s="93" t="s">
        <v>24</v>
      </c>
      <c r="C46" s="21">
        <f t="shared" si="15"/>
      </c>
      <c r="D46" s="30">
        <f t="shared" si="16"/>
      </c>
      <c r="E46" s="21">
        <f t="shared" si="1"/>
      </c>
      <c r="F46" s="128" t="s">
        <v>147</v>
      </c>
      <c r="G46" s="134">
        <f>Overallresults!$E$20</f>
        <v>0</v>
      </c>
      <c r="H46" s="14"/>
      <c r="I46" s="14" t="e">
        <f>IF(OR(F46="",F46-VLOOKUP($A39,AWstandards,12,FALSE)&gt;0),0,INT(VLOOKUP($A39,AWstandards,11,FALSE)*(VLOOKUP($A39,AWstandards,12,FALSE)-F46)^VLOOKUP($A39,AWstandards,13,FALSE)+0.5))</f>
        <v>#VALUE!</v>
      </c>
      <c r="J46" s="22"/>
      <c r="K46" s="19">
        <f t="shared" si="17"/>
      </c>
      <c r="L46" s="19">
        <f t="shared" si="17"/>
      </c>
      <c r="M46" s="19">
        <f t="shared" si="17"/>
      </c>
      <c r="N46" s="19">
        <f t="shared" si="17"/>
      </c>
      <c r="O46" s="19">
        <f t="shared" si="17"/>
      </c>
      <c r="P46" s="19">
        <f t="shared" si="17"/>
      </c>
      <c r="Q46" s="19">
        <f t="shared" si="17"/>
      </c>
      <c r="R46" s="19">
        <f t="shared" si="18"/>
      </c>
      <c r="S46" s="19"/>
      <c r="T46" s="14"/>
      <c r="W46" s="120"/>
      <c r="X46" s="120"/>
      <c r="Y46" s="120"/>
      <c r="Z46" s="124"/>
      <c r="AA46" s="120"/>
      <c r="AB46" s="120"/>
      <c r="AC46" s="120"/>
      <c r="AD46" s="120"/>
      <c r="AE46" s="124"/>
    </row>
    <row r="47" spans="1:31" ht="15">
      <c r="A47" s="20"/>
      <c r="B47" s="93" t="s">
        <v>25</v>
      </c>
      <c r="C47" s="21">
        <f t="shared" si="15"/>
      </c>
      <c r="D47" s="30">
        <f t="shared" si="16"/>
      </c>
      <c r="E47" s="21">
        <f t="shared" si="1"/>
      </c>
      <c r="F47" s="128" t="s">
        <v>147</v>
      </c>
      <c r="G47" s="134">
        <f>Overallresults!$E$21</f>
        <v>0</v>
      </c>
      <c r="H47" s="14"/>
      <c r="I47" s="14" t="e">
        <f>IF(OR(F47="",F47-VLOOKUP($A39,AWstandards,12,FALSE)&gt;0),0,INT(VLOOKUP($A39,AWstandards,11,FALSE)*(VLOOKUP($A39,AWstandards,12,FALSE)-F47)^VLOOKUP($A39,AWstandards,13,FALSE)+0.5))</f>
        <v>#VALUE!</v>
      </c>
      <c r="J47" s="22"/>
      <c r="K47" s="19">
        <f t="shared" si="17"/>
      </c>
      <c r="L47" s="19">
        <f t="shared" si="17"/>
      </c>
      <c r="M47" s="19">
        <f t="shared" si="17"/>
      </c>
      <c r="N47" s="19">
        <f t="shared" si="17"/>
      </c>
      <c r="O47" s="19">
        <f t="shared" si="17"/>
      </c>
      <c r="P47" s="19">
        <f t="shared" si="17"/>
      </c>
      <c r="Q47" s="19">
        <f t="shared" si="17"/>
      </c>
      <c r="R47" s="19">
        <f t="shared" si="18"/>
      </c>
      <c r="S47" s="19">
        <f>SUM(Decsheets!$W$5:$W$12)-(SUM(K40:Q47))</f>
        <v>3</v>
      </c>
      <c r="T47" s="14"/>
      <c r="W47" s="120"/>
      <c r="X47" s="120"/>
      <c r="Y47" s="120"/>
      <c r="Z47" s="124"/>
      <c r="AA47" s="120"/>
      <c r="AB47" s="120"/>
      <c r="AC47" s="120"/>
      <c r="AD47" s="120"/>
      <c r="AE47" s="124"/>
    </row>
    <row r="48" spans="1:31" ht="15">
      <c r="A48" s="17" t="s">
        <v>5</v>
      </c>
      <c r="B48" s="92"/>
      <c r="C48" s="25" t="s">
        <v>35</v>
      </c>
      <c r="D48" s="25"/>
      <c r="E48" s="26"/>
      <c r="F48" s="151" t="s">
        <v>147</v>
      </c>
      <c r="G48" s="131"/>
      <c r="H48" s="14"/>
      <c r="I48" s="14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4" t="s">
        <v>36</v>
      </c>
      <c r="W48" s="120"/>
      <c r="X48" s="120"/>
      <c r="Y48" s="120"/>
      <c r="Z48" s="124"/>
      <c r="AA48" s="120"/>
      <c r="AB48" s="120"/>
      <c r="AC48" s="120"/>
      <c r="AD48" s="120"/>
      <c r="AE48" s="124"/>
    </row>
    <row r="49" spans="1:31" ht="15">
      <c r="A49" s="7" t="s">
        <v>157</v>
      </c>
      <c r="B49" s="93">
        <v>1</v>
      </c>
      <c r="C49" s="21" t="str">
        <f aca="true" t="shared" si="19" ref="C49:C56">IF(A49="","",VLOOKUP($A$48,IF(LEN(A49)=2,SMB,SMA),VLOOKUP(LEFT(A49,1),club,6,FALSE),FALSE))</f>
        <v>Ben Snaith</v>
      </c>
      <c r="D49" s="21">
        <f aca="true" t="shared" si="20" ref="D49:D56">IF(A49="","",VLOOKUP($A$48,IF(LEN(A49)=2,SMB,SMA),VLOOKUP(LEFT(A49,1),club,7,FALSE),FALSE))</f>
        <v>0</v>
      </c>
      <c r="E49" s="21" t="str">
        <f t="shared" si="1"/>
        <v>Cambridgeshire</v>
      </c>
      <c r="F49" s="128">
        <v>47.5</v>
      </c>
      <c r="G49" s="134">
        <f>Overallresults!$D$14</f>
        <v>12</v>
      </c>
      <c r="H49" s="14"/>
      <c r="I49" s="14" t="e">
        <f>IF(OR(F49="",F49-VLOOKUP($A48,AWstandards,12,FALSE)&gt;0),0,INT(VLOOKUP($A48,AWstandards,11,FALSE)*(VLOOKUP($A48,AWstandards,12,FALSE)-F49)^VLOOKUP($A48,AWstandards,13,FALSE)+0.5))</f>
        <v>#NAME?</v>
      </c>
      <c r="J49" s="22"/>
      <c r="K49" s="19">
        <f aca="true" t="shared" si="21" ref="K49:Q56">IF($A49="","",IF(LEFT($A49,1)=K$12,$G49,""))</f>
      </c>
      <c r="L49" s="19">
        <f t="shared" si="21"/>
        <v>12</v>
      </c>
      <c r="M49" s="19">
        <f t="shared" si="21"/>
      </c>
      <c r="N49" s="19">
        <f t="shared" si="21"/>
      </c>
      <c r="O49" s="19">
        <f t="shared" si="21"/>
      </c>
      <c r="P49" s="19">
        <f t="shared" si="21"/>
      </c>
      <c r="Q49" s="19">
        <f t="shared" si="21"/>
      </c>
      <c r="R49" s="19">
        <f aca="true" t="shared" si="22" ref="R49:R56">IF($A49="","",IF(LEFT($A49,1)=R$11,$G49,""))</f>
      </c>
      <c r="S49" s="19"/>
      <c r="T49" s="14"/>
      <c r="W49" s="120"/>
      <c r="X49" s="120"/>
      <c r="Y49" s="120"/>
      <c r="Z49" s="124"/>
      <c r="AA49" s="120"/>
      <c r="AB49" s="120"/>
      <c r="AC49" s="120"/>
      <c r="AD49" s="120"/>
      <c r="AE49" s="124"/>
    </row>
    <row r="50" spans="1:31" ht="15">
      <c r="A50" s="7" t="s">
        <v>267</v>
      </c>
      <c r="B50" s="93">
        <v>2</v>
      </c>
      <c r="C50" s="21" t="str">
        <f t="shared" si="19"/>
        <v>Cameron Bailey</v>
      </c>
      <c r="D50" s="21">
        <f t="shared" si="20"/>
        <v>0</v>
      </c>
      <c r="E50" s="21" t="str">
        <f t="shared" si="1"/>
        <v>Suffolk</v>
      </c>
      <c r="F50" s="128">
        <v>50</v>
      </c>
      <c r="G50" s="134">
        <f>Overallresults!$D$15</f>
        <v>10</v>
      </c>
      <c r="H50" s="14"/>
      <c r="I50" s="14" t="e">
        <f>IF(OR(F50="",F50-VLOOKUP($A48,AWstandards,12,FALSE)&gt;0),0,INT(VLOOKUP($A48,AWstandards,11,FALSE)*(VLOOKUP($A48,AWstandards,12,FALSE)-F50)^VLOOKUP($A48,AWstandards,13,FALSE)+0.5))</f>
        <v>#NAME?</v>
      </c>
      <c r="J50" s="22"/>
      <c r="K50" s="19">
        <f t="shared" si="21"/>
      </c>
      <c r="L50" s="19">
        <f t="shared" si="21"/>
      </c>
      <c r="M50" s="19">
        <f t="shared" si="21"/>
      </c>
      <c r="N50" s="19">
        <f t="shared" si="21"/>
      </c>
      <c r="O50" s="19">
        <f t="shared" si="21"/>
      </c>
      <c r="P50" s="19">
        <f t="shared" si="21"/>
        <v>10</v>
      </c>
      <c r="Q50" s="19">
        <f t="shared" si="21"/>
      </c>
      <c r="R50" s="19">
        <f t="shared" si="22"/>
      </c>
      <c r="S50" s="19"/>
      <c r="T50" s="14"/>
      <c r="W50" s="120"/>
      <c r="X50" s="120"/>
      <c r="Y50" s="120"/>
      <c r="Z50" s="124"/>
      <c r="AA50" s="120"/>
      <c r="AB50" s="120"/>
      <c r="AC50" s="120"/>
      <c r="AD50" s="120"/>
      <c r="AE50" s="124"/>
    </row>
    <row r="51" spans="1:31" ht="15">
      <c r="A51" s="7" t="s">
        <v>155</v>
      </c>
      <c r="B51" s="93">
        <v>3</v>
      </c>
      <c r="C51" s="21" t="str">
        <f t="shared" si="19"/>
        <v>Lewis Thorn</v>
      </c>
      <c r="D51" s="21">
        <f t="shared" si="20"/>
        <v>0</v>
      </c>
      <c r="E51" s="21" t="str">
        <f t="shared" si="1"/>
        <v>Essex</v>
      </c>
      <c r="F51" s="128">
        <v>50.4</v>
      </c>
      <c r="G51" s="134">
        <f>Overallresults!$D$16</f>
        <v>8</v>
      </c>
      <c r="H51" s="14"/>
      <c r="I51" s="14" t="e">
        <f>IF(OR(F51="",F51-VLOOKUP($A48,AWstandards,12,FALSE)&gt;0),0,INT(VLOOKUP($A48,AWstandards,11,FALSE)*(VLOOKUP($A48,AWstandards,12,FALSE)-F51)^VLOOKUP($A48,AWstandards,13,FALSE)+0.5))</f>
        <v>#NAME?</v>
      </c>
      <c r="J51" s="22"/>
      <c r="K51" s="19">
        <f t="shared" si="21"/>
      </c>
      <c r="L51" s="19">
        <f t="shared" si="21"/>
      </c>
      <c r="M51" s="19">
        <f t="shared" si="21"/>
      </c>
      <c r="N51" s="19">
        <f t="shared" si="21"/>
        <v>8</v>
      </c>
      <c r="O51" s="19">
        <f t="shared" si="21"/>
      </c>
      <c r="P51" s="19">
        <f t="shared" si="21"/>
      </c>
      <c r="Q51" s="19">
        <f t="shared" si="21"/>
      </c>
      <c r="R51" s="19">
        <f t="shared" si="22"/>
      </c>
      <c r="S51" s="19"/>
      <c r="T51" s="14"/>
      <c r="W51" s="120"/>
      <c r="X51" s="120"/>
      <c r="Y51" s="120"/>
      <c r="Z51" s="124"/>
      <c r="AA51" s="120"/>
      <c r="AB51" s="120"/>
      <c r="AC51" s="120"/>
      <c r="AD51" s="120"/>
      <c r="AE51" s="124"/>
    </row>
    <row r="52" spans="1:31" ht="15">
      <c r="A52" s="7" t="s">
        <v>270</v>
      </c>
      <c r="B52" s="93" t="s">
        <v>21</v>
      </c>
      <c r="C52" s="21" t="str">
        <f t="shared" si="19"/>
        <v>Max Schopp</v>
      </c>
      <c r="D52" s="21">
        <f t="shared" si="20"/>
        <v>0</v>
      </c>
      <c r="E52" s="21" t="str">
        <f t="shared" si="1"/>
        <v>Hertfordshire</v>
      </c>
      <c r="F52" s="128">
        <v>52.2</v>
      </c>
      <c r="G52" s="134">
        <f>Overallresults!$D$17</f>
        <v>6</v>
      </c>
      <c r="H52" s="14"/>
      <c r="I52" s="14"/>
      <c r="J52" s="22"/>
      <c r="K52" s="19">
        <f t="shared" si="21"/>
      </c>
      <c r="L52" s="19">
        <f t="shared" si="21"/>
      </c>
      <c r="M52" s="19">
        <f t="shared" si="21"/>
        <v>6</v>
      </c>
      <c r="N52" s="19">
        <f t="shared" si="21"/>
      </c>
      <c r="O52" s="19">
        <f t="shared" si="21"/>
      </c>
      <c r="P52" s="19">
        <f t="shared" si="21"/>
      </c>
      <c r="Q52" s="19">
        <f t="shared" si="21"/>
      </c>
      <c r="R52" s="19">
        <f t="shared" si="22"/>
      </c>
      <c r="S52" s="19"/>
      <c r="T52" s="14"/>
      <c r="W52" s="120"/>
      <c r="X52" s="120"/>
      <c r="Y52" s="120"/>
      <c r="Z52" s="124"/>
      <c r="AA52" s="120"/>
      <c r="AB52" s="120"/>
      <c r="AC52" s="120"/>
      <c r="AD52" s="120"/>
      <c r="AE52" s="124"/>
    </row>
    <row r="53" spans="1:31" ht="15">
      <c r="A53" s="7" t="s">
        <v>269</v>
      </c>
      <c r="B53" s="93" t="s">
        <v>22</v>
      </c>
      <c r="C53" s="21" t="str">
        <f t="shared" si="19"/>
        <v>Chris Marshall</v>
      </c>
      <c r="D53" s="21">
        <f t="shared" si="20"/>
        <v>0</v>
      </c>
      <c r="E53" s="21" t="str">
        <f t="shared" si="1"/>
        <v>Norfolk</v>
      </c>
      <c r="F53" s="128">
        <v>54.2</v>
      </c>
      <c r="G53" s="134">
        <f>Overallresults!$D$18</f>
        <v>5</v>
      </c>
      <c r="H53" s="14"/>
      <c r="I53" s="14"/>
      <c r="J53" s="22"/>
      <c r="K53" s="19">
        <f t="shared" si="21"/>
      </c>
      <c r="L53" s="19">
        <f t="shared" si="21"/>
      </c>
      <c r="M53" s="19">
        <f t="shared" si="21"/>
      </c>
      <c r="N53" s="19">
        <f t="shared" si="21"/>
      </c>
      <c r="O53" s="19">
        <f t="shared" si="21"/>
        <v>5</v>
      </c>
      <c r="P53" s="19">
        <f t="shared" si="21"/>
      </c>
      <c r="Q53" s="19">
        <f t="shared" si="21"/>
      </c>
      <c r="R53" s="19">
        <f t="shared" si="22"/>
      </c>
      <c r="S53" s="19"/>
      <c r="T53" s="14"/>
      <c r="W53" s="120"/>
      <c r="X53" s="120"/>
      <c r="Y53" s="120"/>
      <c r="Z53" s="124"/>
      <c r="AA53" s="120"/>
      <c r="AB53" s="120"/>
      <c r="AC53" s="120"/>
      <c r="AD53" s="120"/>
      <c r="AE53" s="124"/>
    </row>
    <row r="54" spans="1:31" ht="15">
      <c r="A54" s="7"/>
      <c r="B54" s="93" t="s">
        <v>23</v>
      </c>
      <c r="C54" s="21">
        <f t="shared" si="19"/>
      </c>
      <c r="D54" s="21">
        <f t="shared" si="20"/>
      </c>
      <c r="E54" s="21">
        <f t="shared" si="1"/>
      </c>
      <c r="F54" s="128" t="s">
        <v>147</v>
      </c>
      <c r="G54" s="134">
        <f>Overallresults!$D$19</f>
        <v>4</v>
      </c>
      <c r="H54" s="14"/>
      <c r="I54" s="14"/>
      <c r="J54" s="22"/>
      <c r="K54" s="19">
        <f t="shared" si="21"/>
      </c>
      <c r="L54" s="19">
        <f t="shared" si="21"/>
      </c>
      <c r="M54" s="19">
        <f t="shared" si="21"/>
      </c>
      <c r="N54" s="19">
        <f t="shared" si="21"/>
      </c>
      <c r="O54" s="19">
        <f t="shared" si="21"/>
      </c>
      <c r="P54" s="19">
        <f t="shared" si="21"/>
      </c>
      <c r="Q54" s="19">
        <f t="shared" si="21"/>
      </c>
      <c r="R54" s="19">
        <f t="shared" si="22"/>
      </c>
      <c r="S54" s="19"/>
      <c r="T54" s="14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0"/>
      <c r="B55" s="93" t="s">
        <v>24</v>
      </c>
      <c r="C55" s="21">
        <f t="shared" si="19"/>
      </c>
      <c r="D55" s="21">
        <f t="shared" si="20"/>
      </c>
      <c r="E55" s="21">
        <f t="shared" si="1"/>
      </c>
      <c r="F55" s="128" t="s">
        <v>147</v>
      </c>
      <c r="G55" s="134">
        <f>Overallresults!$D$20</f>
        <v>0</v>
      </c>
      <c r="H55" s="14"/>
      <c r="I55" s="14" t="e">
        <f>IF(OR(F55="",F55-VLOOKUP(#REF!,AWstandards,12,FALSE)&gt;0),0,INT(VLOOKUP(#REF!,AWstandards,11,FALSE)*(VLOOKUP(#REF!,AWstandards,12,FALSE)-F55)^VLOOKUP(#REF!,AWstandards,13,FALSE)+0.5))</f>
        <v>#VALUE!</v>
      </c>
      <c r="J55" s="22"/>
      <c r="K55" s="19">
        <f t="shared" si="21"/>
      </c>
      <c r="L55" s="19">
        <f t="shared" si="21"/>
      </c>
      <c r="M55" s="19">
        <f t="shared" si="21"/>
      </c>
      <c r="N55" s="19">
        <f t="shared" si="21"/>
      </c>
      <c r="O55" s="19">
        <f t="shared" si="21"/>
      </c>
      <c r="P55" s="19">
        <f t="shared" si="21"/>
      </c>
      <c r="Q55" s="19">
        <f t="shared" si="21"/>
      </c>
      <c r="R55" s="19">
        <f t="shared" si="22"/>
      </c>
      <c r="S55" s="19"/>
      <c r="T55" s="14"/>
      <c r="W55" s="135"/>
      <c r="X55" s="135"/>
      <c r="Y55" s="142"/>
      <c r="Z55" s="155"/>
      <c r="AA55" s="2"/>
      <c r="AB55" s="135"/>
      <c r="AC55" s="142"/>
      <c r="AD55" s="142"/>
      <c r="AE55" s="155"/>
    </row>
    <row r="56" spans="1:31" ht="15">
      <c r="A56" s="20"/>
      <c r="B56" s="93" t="s">
        <v>25</v>
      </c>
      <c r="C56" s="21">
        <f t="shared" si="19"/>
      </c>
      <c r="D56" s="21">
        <f t="shared" si="20"/>
      </c>
      <c r="E56" s="21">
        <f t="shared" si="1"/>
      </c>
      <c r="F56" s="128" t="s">
        <v>147</v>
      </c>
      <c r="G56" s="134">
        <f>Overallresults!$D$21</f>
        <v>0</v>
      </c>
      <c r="H56" s="14"/>
      <c r="I56" s="14" t="e">
        <f>IF(OR(F56="",F56-VLOOKUP(#REF!,AWstandards,12,FALSE)&gt;0),0,INT(VLOOKUP(#REF!,AWstandards,11,FALSE)*(VLOOKUP(#REF!,AWstandards,12,FALSE)-F56)^VLOOKUP(#REF!,AWstandards,13,FALSE)+0.5))</f>
        <v>#VALUE!</v>
      </c>
      <c r="J56" s="22"/>
      <c r="K56" s="19">
        <f t="shared" si="21"/>
      </c>
      <c r="L56" s="19">
        <f t="shared" si="21"/>
      </c>
      <c r="M56" s="19">
        <f t="shared" si="21"/>
      </c>
      <c r="N56" s="19">
        <f t="shared" si="21"/>
      </c>
      <c r="O56" s="19">
        <f t="shared" si="21"/>
      </c>
      <c r="P56" s="19">
        <f t="shared" si="21"/>
      </c>
      <c r="Q56" s="19">
        <f t="shared" si="21"/>
      </c>
      <c r="R56" s="19">
        <f t="shared" si="22"/>
      </c>
      <c r="S56" s="19">
        <f>SUM(Decsheets!$V$5:$V$12)-(SUM(K49:Q56))</f>
        <v>4</v>
      </c>
      <c r="T56" s="14"/>
      <c r="W56" s="2"/>
      <c r="X56" s="2"/>
      <c r="Y56" s="2"/>
      <c r="Z56" s="155"/>
      <c r="AA56" s="2"/>
      <c r="AB56" s="2"/>
      <c r="AC56" s="2"/>
      <c r="AD56" s="2"/>
      <c r="AE56" s="155"/>
    </row>
    <row r="57" spans="1:31" ht="15">
      <c r="A57" s="17" t="s">
        <v>5</v>
      </c>
      <c r="B57" s="92"/>
      <c r="C57" s="25" t="s">
        <v>79</v>
      </c>
      <c r="D57" s="25"/>
      <c r="E57" s="26"/>
      <c r="F57" s="151" t="s">
        <v>147</v>
      </c>
      <c r="G57" s="131"/>
      <c r="H57" s="14"/>
      <c r="I57" s="14"/>
      <c r="J57" s="14"/>
      <c r="K57" s="19"/>
      <c r="L57" s="19"/>
      <c r="M57" s="19"/>
      <c r="N57" s="19"/>
      <c r="O57" s="19"/>
      <c r="P57" s="19"/>
      <c r="Q57" s="19"/>
      <c r="R57" s="19"/>
      <c r="S57" s="19"/>
      <c r="T57" s="14" t="s">
        <v>78</v>
      </c>
      <c r="W57" s="2"/>
      <c r="X57" s="2"/>
      <c r="Y57" s="2"/>
      <c r="Z57" s="155"/>
      <c r="AA57" s="2"/>
      <c r="AB57" s="2"/>
      <c r="AC57" s="2"/>
      <c r="AD57" s="2"/>
      <c r="AE57" s="155"/>
    </row>
    <row r="58" spans="1:31" ht="15">
      <c r="A58" s="20" t="s">
        <v>659</v>
      </c>
      <c r="B58" s="93">
        <v>1</v>
      </c>
      <c r="C58" s="21" t="str">
        <f aca="true" t="shared" si="23" ref="C58:C65">IF(A58="","",VLOOKUP($A$57,IF(LEN(A58)=2,SMB,SMA),VLOOKUP(LEFT(A58,1),club,6,FALSE),FALSE))</f>
        <v>Andrew Hill</v>
      </c>
      <c r="D58" s="30">
        <f aca="true" t="shared" si="24" ref="D58:D65">IF(A58="","",VLOOKUP($A$57,IF(LEN(A58)=2,SMB,SMA),VLOOKUP(LEFT(A58,1),club,7,FALSE),FALSE))</f>
        <v>0</v>
      </c>
      <c r="E58" s="21" t="str">
        <f aca="true" t="shared" si="25" ref="E58:E65">IF(A58="","",VLOOKUP(LEFT(A58,1),club,2,FALSE))</f>
        <v>Essex</v>
      </c>
      <c r="F58" s="128">
        <v>50.9</v>
      </c>
      <c r="G58" s="134">
        <f>Overallresults!$E$14</f>
        <v>8</v>
      </c>
      <c r="H58" s="14"/>
      <c r="I58" s="14" t="e">
        <f>IF(OR(F58="",F58-VLOOKUP($A57,AWstandards,12,FALSE)&gt;0),0,INT(VLOOKUP($A57,AWstandards,11,FALSE)*(VLOOKUP($A57,AWstandards,12,FALSE)-F58)^VLOOKUP($A57,AWstandards,13,FALSE)+0.5))</f>
        <v>#NAME?</v>
      </c>
      <c r="J58" s="22"/>
      <c r="K58" s="19">
        <f aca="true" t="shared" si="26" ref="K58:Q65">IF($A58="","",IF(LEFT($A58,1)=K$12,$G58,""))</f>
      </c>
      <c r="L58" s="19">
        <f t="shared" si="26"/>
      </c>
      <c r="M58" s="19">
        <f t="shared" si="26"/>
      </c>
      <c r="N58" s="19">
        <f t="shared" si="26"/>
        <v>8</v>
      </c>
      <c r="O58" s="19">
        <f t="shared" si="26"/>
      </c>
      <c r="P58" s="19">
        <f t="shared" si="26"/>
      </c>
      <c r="Q58" s="19">
        <f t="shared" si="26"/>
      </c>
      <c r="R58" s="19">
        <f aca="true" t="shared" si="27" ref="R58:R65">IF($A58="","",IF(LEFT($A58,1)=R$11,$G58,""))</f>
      </c>
      <c r="S58" s="19"/>
      <c r="T58" s="14"/>
      <c r="W58" s="2"/>
      <c r="X58" s="2"/>
      <c r="Y58" s="2"/>
      <c r="Z58" s="155"/>
      <c r="AA58" s="2"/>
      <c r="AB58" s="2"/>
      <c r="AC58" s="2"/>
      <c r="AD58" s="2"/>
      <c r="AE58" s="155"/>
    </row>
    <row r="59" spans="1:31" ht="15">
      <c r="A59" s="20" t="s">
        <v>661</v>
      </c>
      <c r="B59" s="93">
        <v>2</v>
      </c>
      <c r="C59" s="21" t="str">
        <f t="shared" si="23"/>
        <v>Austin Puleo</v>
      </c>
      <c r="D59" s="21">
        <f t="shared" si="24"/>
        <v>0</v>
      </c>
      <c r="E59" s="21" t="str">
        <f t="shared" si="25"/>
        <v>Cambridgeshire</v>
      </c>
      <c r="F59" s="128">
        <v>51.4</v>
      </c>
      <c r="G59" s="134">
        <f>Overallresults!$E$15</f>
        <v>6</v>
      </c>
      <c r="H59" s="14"/>
      <c r="I59" s="14" t="e">
        <f>IF(OR(F59="",F59-VLOOKUP($A57,AWstandards,12,FALSE)&gt;0),0,INT(VLOOKUP($A57,AWstandards,11,FALSE)*(VLOOKUP($A57,AWstandards,12,FALSE)-F59)^VLOOKUP($A57,AWstandards,13,FALSE)+0.5))</f>
        <v>#NAME?</v>
      </c>
      <c r="J59" s="22"/>
      <c r="K59" s="19">
        <f t="shared" si="26"/>
      </c>
      <c r="L59" s="19">
        <f t="shared" si="26"/>
        <v>6</v>
      </c>
      <c r="M59" s="19">
        <f t="shared" si="26"/>
      </c>
      <c r="N59" s="19">
        <f t="shared" si="26"/>
      </c>
      <c r="O59" s="19">
        <f t="shared" si="26"/>
      </c>
      <c r="P59" s="19">
        <f t="shared" si="26"/>
      </c>
      <c r="Q59" s="19">
        <f t="shared" si="26"/>
      </c>
      <c r="R59" s="19">
        <f t="shared" si="27"/>
      </c>
      <c r="S59" s="19"/>
      <c r="T59" s="14"/>
      <c r="W59" s="2"/>
      <c r="X59" s="2"/>
      <c r="Y59" s="2"/>
      <c r="Z59" s="155"/>
      <c r="AA59" s="2"/>
      <c r="AB59" s="2"/>
      <c r="AC59" s="2"/>
      <c r="AD59" s="2"/>
      <c r="AE59" s="155"/>
    </row>
    <row r="60" spans="1:31" ht="15">
      <c r="A60" s="20" t="s">
        <v>660</v>
      </c>
      <c r="B60" s="93">
        <v>3</v>
      </c>
      <c r="C60" s="21" t="str">
        <f t="shared" si="23"/>
        <v>Jed Lumb</v>
      </c>
      <c r="D60" s="21">
        <f t="shared" si="24"/>
        <v>0</v>
      </c>
      <c r="E60" s="21" t="str">
        <f t="shared" si="25"/>
        <v>Hertfordshire</v>
      </c>
      <c r="F60" s="128">
        <v>55.9</v>
      </c>
      <c r="G60" s="134">
        <f>Overallresults!$E$16</f>
        <v>4</v>
      </c>
      <c r="H60" s="14"/>
      <c r="I60" s="14" t="e">
        <f>IF(OR(F60="",F60-VLOOKUP($A57,AWstandards,12,FALSE)&gt;0),0,INT(VLOOKUP($A57,AWstandards,11,FALSE)*(VLOOKUP($A57,AWstandards,12,FALSE)-F60)^VLOOKUP($A57,AWstandards,13,FALSE)+0.5))</f>
        <v>#NAME?</v>
      </c>
      <c r="J60" s="22"/>
      <c r="K60" s="19">
        <f t="shared" si="26"/>
      </c>
      <c r="L60" s="19">
        <f t="shared" si="26"/>
      </c>
      <c r="M60" s="19">
        <f t="shared" si="26"/>
        <v>4</v>
      </c>
      <c r="N60" s="19">
        <f t="shared" si="26"/>
      </c>
      <c r="O60" s="19">
        <f t="shared" si="26"/>
      </c>
      <c r="P60" s="19">
        <f t="shared" si="26"/>
      </c>
      <c r="Q60" s="19">
        <f t="shared" si="26"/>
      </c>
      <c r="R60" s="19">
        <f t="shared" si="27"/>
      </c>
      <c r="S60" s="19"/>
      <c r="T60" s="14"/>
      <c r="W60" s="2"/>
      <c r="X60" s="2"/>
      <c r="Y60" s="2"/>
      <c r="Z60" s="155"/>
      <c r="AA60" s="2"/>
      <c r="AB60" s="2"/>
      <c r="AC60" s="2"/>
      <c r="AD60" s="2"/>
      <c r="AE60" s="155"/>
    </row>
    <row r="61" spans="1:31" ht="15">
      <c r="A61" s="20"/>
      <c r="B61" s="93" t="s">
        <v>21</v>
      </c>
      <c r="C61" s="21">
        <f t="shared" si="23"/>
      </c>
      <c r="D61" s="21">
        <f t="shared" si="24"/>
      </c>
      <c r="E61" s="21">
        <f t="shared" si="25"/>
      </c>
      <c r="F61" s="128" t="s">
        <v>147</v>
      </c>
      <c r="G61" s="134">
        <f>Overallresults!$E$17</f>
        <v>3</v>
      </c>
      <c r="H61" s="14"/>
      <c r="I61" s="14"/>
      <c r="J61" s="22"/>
      <c r="K61" s="19">
        <f t="shared" si="26"/>
      </c>
      <c r="L61" s="19">
        <f t="shared" si="26"/>
      </c>
      <c r="M61" s="19">
        <f t="shared" si="26"/>
      </c>
      <c r="N61" s="19">
        <f t="shared" si="26"/>
      </c>
      <c r="O61" s="19">
        <f t="shared" si="26"/>
      </c>
      <c r="P61" s="19">
        <f t="shared" si="26"/>
      </c>
      <c r="Q61" s="19">
        <f t="shared" si="26"/>
      </c>
      <c r="R61" s="19">
        <f t="shared" si="27"/>
      </c>
      <c r="S61" s="19"/>
      <c r="T61" s="14"/>
      <c r="W61" s="2"/>
      <c r="X61" s="2"/>
      <c r="Y61" s="2"/>
      <c r="Z61" s="155"/>
      <c r="AA61" s="2"/>
      <c r="AB61" s="2"/>
      <c r="AC61" s="2"/>
      <c r="AD61" s="2"/>
      <c r="AE61" s="155"/>
    </row>
    <row r="62" spans="1:31" ht="15">
      <c r="A62" s="20"/>
      <c r="B62" s="93" t="s">
        <v>22</v>
      </c>
      <c r="C62" s="21">
        <f t="shared" si="23"/>
      </c>
      <c r="D62" s="21">
        <f t="shared" si="24"/>
      </c>
      <c r="E62" s="21">
        <f t="shared" si="25"/>
      </c>
      <c r="F62" s="128" t="s">
        <v>147</v>
      </c>
      <c r="G62" s="134">
        <f>Overallresults!$E$18</f>
        <v>2</v>
      </c>
      <c r="H62" s="14"/>
      <c r="I62" s="14"/>
      <c r="J62" s="22"/>
      <c r="K62" s="19">
        <f t="shared" si="26"/>
      </c>
      <c r="L62" s="19">
        <f t="shared" si="26"/>
      </c>
      <c r="M62" s="19">
        <f t="shared" si="26"/>
      </c>
      <c r="N62" s="19">
        <f t="shared" si="26"/>
      </c>
      <c r="O62" s="19">
        <f t="shared" si="26"/>
      </c>
      <c r="P62" s="19">
        <f t="shared" si="26"/>
      </c>
      <c r="Q62" s="19">
        <f t="shared" si="26"/>
      </c>
      <c r="R62" s="19">
        <f t="shared" si="27"/>
      </c>
      <c r="S62" s="19"/>
      <c r="T62" s="14"/>
      <c r="W62" s="2"/>
      <c r="X62" s="2"/>
      <c r="Y62" s="2"/>
      <c r="Z62" s="155"/>
      <c r="AA62" s="2"/>
      <c r="AB62" s="2"/>
      <c r="AC62" s="2"/>
      <c r="AD62" s="2"/>
      <c r="AE62" s="155"/>
    </row>
    <row r="63" spans="1:31" ht="15">
      <c r="A63" s="20"/>
      <c r="B63" s="93" t="s">
        <v>23</v>
      </c>
      <c r="C63" s="21">
        <f t="shared" si="23"/>
      </c>
      <c r="D63" s="21">
        <f t="shared" si="24"/>
      </c>
      <c r="E63" s="21">
        <f t="shared" si="25"/>
      </c>
      <c r="F63" s="128" t="s">
        <v>147</v>
      </c>
      <c r="G63" s="134">
        <f>Overallresults!$E$19</f>
        <v>1</v>
      </c>
      <c r="H63" s="14"/>
      <c r="I63" s="14"/>
      <c r="J63" s="22"/>
      <c r="K63" s="19">
        <f t="shared" si="26"/>
      </c>
      <c r="L63" s="19">
        <f t="shared" si="26"/>
      </c>
      <c r="M63" s="19">
        <f t="shared" si="26"/>
      </c>
      <c r="N63" s="19">
        <f t="shared" si="26"/>
      </c>
      <c r="O63" s="19">
        <f t="shared" si="26"/>
      </c>
      <c r="P63" s="19">
        <f t="shared" si="26"/>
      </c>
      <c r="Q63" s="19">
        <f t="shared" si="26"/>
      </c>
      <c r="R63" s="19">
        <f t="shared" si="27"/>
      </c>
      <c r="S63" s="19"/>
      <c r="T63" s="14"/>
      <c r="W63" s="2"/>
      <c r="X63" s="2"/>
      <c r="Y63" s="2"/>
      <c r="Z63" s="155"/>
      <c r="AA63" s="2"/>
      <c r="AB63" s="2"/>
      <c r="AC63" s="2"/>
      <c r="AD63" s="2"/>
      <c r="AE63" s="155"/>
    </row>
    <row r="64" spans="1:31" ht="15">
      <c r="A64" s="20"/>
      <c r="B64" s="93" t="s">
        <v>24</v>
      </c>
      <c r="C64" s="21">
        <f t="shared" si="23"/>
      </c>
      <c r="D64" s="21">
        <f t="shared" si="24"/>
      </c>
      <c r="E64" s="21">
        <f t="shared" si="25"/>
      </c>
      <c r="F64" s="128" t="s">
        <v>147</v>
      </c>
      <c r="G64" s="134">
        <f>Overallresults!$E$20</f>
        <v>0</v>
      </c>
      <c r="H64" s="14"/>
      <c r="I64" s="14" t="e">
        <f>IF(OR(F64="",F64-VLOOKUP(#REF!,AWstandards,12,FALSE)&gt;0),0,INT(VLOOKUP(#REF!,AWstandards,11,FALSE)*(VLOOKUP(#REF!,AWstandards,12,FALSE)-F64)^VLOOKUP(#REF!,AWstandards,13,FALSE)+0.5))</f>
        <v>#VALUE!</v>
      </c>
      <c r="J64" s="22"/>
      <c r="K64" s="19">
        <f t="shared" si="26"/>
      </c>
      <c r="L64" s="19">
        <f t="shared" si="26"/>
      </c>
      <c r="M64" s="19">
        <f t="shared" si="26"/>
      </c>
      <c r="N64" s="19">
        <f t="shared" si="26"/>
      </c>
      <c r="O64" s="19">
        <f t="shared" si="26"/>
      </c>
      <c r="P64" s="19">
        <f t="shared" si="26"/>
      </c>
      <c r="Q64" s="19">
        <f t="shared" si="26"/>
      </c>
      <c r="R64" s="19">
        <f t="shared" si="27"/>
      </c>
      <c r="S64" s="19"/>
      <c r="T64" s="14"/>
      <c r="W64" s="2"/>
      <c r="X64" s="2"/>
      <c r="Y64" s="2"/>
      <c r="Z64" s="155"/>
      <c r="AA64" s="2"/>
      <c r="AB64" s="2"/>
      <c r="AC64" s="2"/>
      <c r="AD64" s="2"/>
      <c r="AE64" s="155"/>
    </row>
    <row r="65" spans="1:31" ht="15">
      <c r="A65" s="20"/>
      <c r="B65" s="93" t="s">
        <v>25</v>
      </c>
      <c r="C65" s="21">
        <f t="shared" si="23"/>
      </c>
      <c r="D65" s="21">
        <f t="shared" si="24"/>
      </c>
      <c r="E65" s="21">
        <f t="shared" si="25"/>
      </c>
      <c r="F65" s="128" t="s">
        <v>147</v>
      </c>
      <c r="G65" s="134">
        <f>Overallresults!$E$21</f>
        <v>0</v>
      </c>
      <c r="H65" s="14"/>
      <c r="I65" s="14" t="e">
        <f>IF(OR(F65="",F65-VLOOKUP(#REF!,AWstandards,12,FALSE)&gt;0),0,INT(VLOOKUP(#REF!,AWstandards,11,FALSE)*(VLOOKUP(#REF!,AWstandards,12,FALSE)-F65)^VLOOKUP(#REF!,AWstandards,13,FALSE)+0.5))</f>
        <v>#VALUE!</v>
      </c>
      <c r="J65" s="22"/>
      <c r="K65" s="19">
        <f t="shared" si="26"/>
      </c>
      <c r="L65" s="19">
        <f t="shared" si="26"/>
      </c>
      <c r="M65" s="19">
        <f t="shared" si="26"/>
      </c>
      <c r="N65" s="19">
        <f t="shared" si="26"/>
      </c>
      <c r="O65" s="19">
        <f t="shared" si="26"/>
      </c>
      <c r="P65" s="19">
        <f t="shared" si="26"/>
      </c>
      <c r="Q65" s="19">
        <f t="shared" si="26"/>
      </c>
      <c r="R65" s="19">
        <f t="shared" si="27"/>
      </c>
      <c r="S65" s="19">
        <f>SUM(Decsheets!$W$5:$W$12)-(SUM(K58:Q65))</f>
        <v>6</v>
      </c>
      <c r="T65" s="14"/>
      <c r="W65" s="127"/>
      <c r="X65" s="127"/>
      <c r="Y65" s="120"/>
      <c r="Z65" s="123"/>
      <c r="AA65" s="120"/>
      <c r="AB65" s="120"/>
      <c r="AC65" s="120"/>
      <c r="AD65" s="120"/>
      <c r="AE65" s="123"/>
    </row>
    <row r="66" spans="1:31" ht="15">
      <c r="A66" s="17" t="s">
        <v>6</v>
      </c>
      <c r="B66" s="92"/>
      <c r="C66" s="25" t="s">
        <v>37</v>
      </c>
      <c r="D66" s="25"/>
      <c r="E66" s="26"/>
      <c r="F66" s="125" t="s">
        <v>147</v>
      </c>
      <c r="G66" s="131"/>
      <c r="H66" s="14"/>
      <c r="I66" s="14"/>
      <c r="J66" s="27"/>
      <c r="K66" s="19"/>
      <c r="L66" s="19"/>
      <c r="M66" s="19"/>
      <c r="N66" s="19"/>
      <c r="O66" s="19"/>
      <c r="P66" s="19"/>
      <c r="Q66" s="19"/>
      <c r="R66" s="19"/>
      <c r="S66" s="19"/>
      <c r="T66" s="14" t="s">
        <v>38</v>
      </c>
      <c r="W66" s="120"/>
      <c r="X66" s="120"/>
      <c r="Y66" s="120"/>
      <c r="Z66" s="123"/>
      <c r="AA66" s="120"/>
      <c r="AB66" s="120"/>
      <c r="AC66" s="120"/>
      <c r="AD66" s="120"/>
      <c r="AE66" s="123"/>
    </row>
    <row r="67" spans="1:31" ht="15">
      <c r="A67" s="20" t="s">
        <v>155</v>
      </c>
      <c r="B67" s="93">
        <v>1</v>
      </c>
      <c r="C67" s="21" t="str">
        <f aca="true" t="shared" si="28" ref="C67:C74">IF(A67="","",VLOOKUP($A$66,IF(LEN(A67)=2,SMB,SMA),VLOOKUP(LEFT(A67,1),club,6,FALSE),FALSE))</f>
        <v>Finn Hutton</v>
      </c>
      <c r="D67" s="21">
        <f aca="true" t="shared" si="29" ref="D67:D74">IF(A67="","",VLOOKUP($A$66,IF(LEN(A67)=2,SMB,SMA),VLOOKUP(LEFT(A67,1),club,7,FALSE),FALSE))</f>
        <v>0</v>
      </c>
      <c r="E67" s="21" t="str">
        <f t="shared" si="1"/>
        <v>Essex</v>
      </c>
      <c r="F67" s="152" t="s">
        <v>671</v>
      </c>
      <c r="G67" s="134">
        <f>Overallresults!$D$14</f>
        <v>12</v>
      </c>
      <c r="H67" s="14"/>
      <c r="I67" s="14" t="e">
        <f>IF(OR(F67="",TEXT(F67,"[s].0")-VLOOKUP($A66,AWstandards,12,FALSE)&gt;0),0,INT(VLOOKUP($A66,AWstandards,11,FALSE)*(VLOOKUP($A66,AWstandards,12,FALSE)-TEXT(F67,"[s].0"))^VLOOKUP($A66,AWstandards,13,FALSE)+0.5))</f>
        <v>#NAME?</v>
      </c>
      <c r="J67" s="22"/>
      <c r="K67" s="19">
        <f aca="true" t="shared" si="30" ref="K67:Q74">IF($A67="","",IF(LEFT($A67,1)=K$12,$G67,""))</f>
      </c>
      <c r="L67" s="19">
        <f t="shared" si="30"/>
      </c>
      <c r="M67" s="19">
        <f t="shared" si="30"/>
      </c>
      <c r="N67" s="19">
        <f t="shared" si="30"/>
        <v>12</v>
      </c>
      <c r="O67" s="19">
        <f t="shared" si="30"/>
      </c>
      <c r="P67" s="19">
        <f t="shared" si="30"/>
      </c>
      <c r="Q67" s="19">
        <f t="shared" si="30"/>
      </c>
      <c r="R67" s="19">
        <f aca="true" t="shared" si="31" ref="R67:R74">IF($A67="","",IF(LEFT($A67,1)=R$11,$G67,""))</f>
      </c>
      <c r="S67" s="19"/>
      <c r="T67" s="14"/>
      <c r="W67" s="120"/>
      <c r="X67" s="120"/>
      <c r="Y67" s="120"/>
      <c r="Z67" s="123"/>
      <c r="AA67" s="120"/>
      <c r="AB67" s="120"/>
      <c r="AC67" s="120"/>
      <c r="AD67" s="120"/>
      <c r="AE67" s="123"/>
    </row>
    <row r="68" spans="1:43" ht="15">
      <c r="A68" s="20" t="s">
        <v>661</v>
      </c>
      <c r="B68" s="93">
        <v>2</v>
      </c>
      <c r="C68" s="21" t="str">
        <f t="shared" si="28"/>
        <v>Richard Park</v>
      </c>
      <c r="D68" s="21">
        <f t="shared" si="29"/>
        <v>0</v>
      </c>
      <c r="E68" s="21" t="str">
        <f t="shared" si="1"/>
        <v>Cambridgeshire</v>
      </c>
      <c r="F68" s="152" t="s">
        <v>672</v>
      </c>
      <c r="G68" s="134">
        <f>Overallresults!$D$15</f>
        <v>10</v>
      </c>
      <c r="H68" s="14"/>
      <c r="I68" s="14" t="e">
        <f>IF(OR(F68="",TEXT(F68,"[s].0")-VLOOKUP($A66,AWstandards,12,FALSE)&gt;0),0,INT(VLOOKUP($A66,AWstandards,11,FALSE)*(VLOOKUP($A66,AWstandards,12,FALSE)-TEXT(F68,"[s].0"))^VLOOKUP($A66,AWstandards,13,FALSE)+0.5))</f>
        <v>#NAME?</v>
      </c>
      <c r="J68" s="22"/>
      <c r="K68" s="19">
        <f t="shared" si="30"/>
      </c>
      <c r="L68" s="19">
        <f t="shared" si="30"/>
        <v>10</v>
      </c>
      <c r="M68" s="19">
        <f t="shared" si="30"/>
      </c>
      <c r="N68" s="19">
        <f t="shared" si="30"/>
      </c>
      <c r="O68" s="19">
        <f t="shared" si="30"/>
      </c>
      <c r="P68" s="19">
        <f t="shared" si="30"/>
      </c>
      <c r="Q68" s="19">
        <f t="shared" si="30"/>
      </c>
      <c r="R68" s="19">
        <f t="shared" si="31"/>
      </c>
      <c r="S68" s="19"/>
      <c r="T68" s="14"/>
      <c r="W68" s="120"/>
      <c r="X68" s="120"/>
      <c r="Y68" s="120"/>
      <c r="Z68" s="123"/>
      <c r="AA68" s="120"/>
      <c r="AB68" s="120"/>
      <c r="AC68" s="120"/>
      <c r="AD68" s="120"/>
      <c r="AE68" s="123"/>
      <c r="AI68" s="2"/>
      <c r="AJ68" s="2"/>
      <c r="AK68" s="2"/>
      <c r="AL68" s="145"/>
      <c r="AM68" s="2"/>
      <c r="AN68" s="2"/>
      <c r="AO68" s="2"/>
      <c r="AP68" s="2"/>
      <c r="AQ68" s="145"/>
    </row>
    <row r="69" spans="1:31" ht="15">
      <c r="A69" s="20" t="s">
        <v>660</v>
      </c>
      <c r="B69" s="93">
        <v>3</v>
      </c>
      <c r="C69" s="21" t="str">
        <f t="shared" si="28"/>
        <v>Sam Wiggins</v>
      </c>
      <c r="D69" s="21">
        <f t="shared" si="29"/>
        <v>0</v>
      </c>
      <c r="E69" s="21" t="str">
        <f t="shared" si="1"/>
        <v>Hertfordshire</v>
      </c>
      <c r="F69" s="152" t="s">
        <v>673</v>
      </c>
      <c r="G69" s="134">
        <f>Overallresults!$D$16</f>
        <v>8</v>
      </c>
      <c r="H69" s="14"/>
      <c r="I69" s="14" t="e">
        <f>IF(OR(F69="",TEXT(F69,"[s].0")-VLOOKUP($A66,AWstandards,12,FALSE)&gt;0),0,INT(VLOOKUP($A66,AWstandards,11,FALSE)*(VLOOKUP($A66,AWstandards,12,FALSE)-TEXT(F69,"[s].0"))^VLOOKUP($A66,AWstandards,13,FALSE)+0.5))</f>
        <v>#NAME?</v>
      </c>
      <c r="J69" s="22"/>
      <c r="K69" s="19">
        <f t="shared" si="30"/>
      </c>
      <c r="L69" s="19">
        <f t="shared" si="30"/>
      </c>
      <c r="M69" s="19">
        <f t="shared" si="30"/>
        <v>8</v>
      </c>
      <c r="N69" s="19">
        <f t="shared" si="30"/>
      </c>
      <c r="O69" s="19">
        <f t="shared" si="30"/>
      </c>
      <c r="P69" s="19">
        <f t="shared" si="30"/>
      </c>
      <c r="Q69" s="19">
        <f t="shared" si="30"/>
      </c>
      <c r="R69" s="19">
        <f t="shared" si="31"/>
      </c>
      <c r="S69" s="19"/>
      <c r="T69" s="14"/>
      <c r="W69" s="120"/>
      <c r="X69" s="120"/>
      <c r="Y69" s="120"/>
      <c r="Z69" s="123"/>
      <c r="AA69" s="120"/>
      <c r="AB69" s="120"/>
      <c r="AC69" s="120"/>
      <c r="AD69" s="120"/>
      <c r="AE69" s="123"/>
    </row>
    <row r="70" spans="1:26" ht="15">
      <c r="A70" s="20" t="s">
        <v>269</v>
      </c>
      <c r="B70" s="93" t="s">
        <v>21</v>
      </c>
      <c r="C70" s="21" t="str">
        <f t="shared" si="28"/>
        <v>Tom Mead</v>
      </c>
      <c r="D70" s="21">
        <f t="shared" si="29"/>
        <v>0</v>
      </c>
      <c r="E70" s="21" t="str">
        <f t="shared" si="1"/>
        <v>Norfolk</v>
      </c>
      <c r="F70" s="152" t="s">
        <v>674</v>
      </c>
      <c r="G70" s="134">
        <f>Overallresults!$D$17</f>
        <v>6</v>
      </c>
      <c r="H70" s="14"/>
      <c r="I70" s="14"/>
      <c r="J70" s="22"/>
      <c r="K70" s="19">
        <f t="shared" si="30"/>
      </c>
      <c r="L70" s="19">
        <f t="shared" si="30"/>
      </c>
      <c r="M70" s="19">
        <f t="shared" si="30"/>
      </c>
      <c r="N70" s="19">
        <f t="shared" si="30"/>
      </c>
      <c r="O70" s="19">
        <f t="shared" si="30"/>
        <v>6</v>
      </c>
      <c r="P70" s="19">
        <f t="shared" si="30"/>
      </c>
      <c r="Q70" s="19">
        <f t="shared" si="30"/>
      </c>
      <c r="R70" s="19">
        <f t="shared" si="31"/>
      </c>
      <c r="S70" s="19"/>
      <c r="T70" s="14"/>
      <c r="Z70" s="156"/>
    </row>
    <row r="71" spans="1:31" ht="15">
      <c r="A71" s="20"/>
      <c r="B71" s="93" t="s">
        <v>22</v>
      </c>
      <c r="C71" s="21">
        <f t="shared" si="28"/>
      </c>
      <c r="D71" s="21">
        <f t="shared" si="29"/>
      </c>
      <c r="E71" s="21">
        <f t="shared" si="1"/>
      </c>
      <c r="F71" s="152" t="s">
        <v>147</v>
      </c>
      <c r="G71" s="134">
        <f>Overallresults!$D$18</f>
        <v>5</v>
      </c>
      <c r="H71" s="14"/>
      <c r="I71" s="14"/>
      <c r="J71" s="22"/>
      <c r="K71" s="19">
        <f t="shared" si="30"/>
      </c>
      <c r="L71" s="19">
        <f t="shared" si="30"/>
      </c>
      <c r="M71" s="19">
        <f t="shared" si="30"/>
      </c>
      <c r="N71" s="19">
        <f t="shared" si="30"/>
      </c>
      <c r="O71" s="19">
        <f t="shared" si="30"/>
      </c>
      <c r="P71" s="19">
        <f t="shared" si="30"/>
      </c>
      <c r="Q71" s="19">
        <f t="shared" si="30"/>
      </c>
      <c r="R71" s="19">
        <f t="shared" si="31"/>
      </c>
      <c r="S71" s="19"/>
      <c r="T71" s="14"/>
      <c r="W71" s="127"/>
      <c r="X71" s="127"/>
      <c r="Y71" s="121"/>
      <c r="Z71" s="144"/>
      <c r="AA71" s="120"/>
      <c r="AB71" s="127"/>
      <c r="AC71" s="121"/>
      <c r="AD71" s="121"/>
      <c r="AE71" s="123"/>
    </row>
    <row r="72" spans="1:31" ht="15">
      <c r="A72" s="20"/>
      <c r="B72" s="93" t="s">
        <v>23</v>
      </c>
      <c r="C72" s="21">
        <f t="shared" si="28"/>
      </c>
      <c r="D72" s="21">
        <f t="shared" si="29"/>
      </c>
      <c r="E72" s="21">
        <f t="shared" si="1"/>
      </c>
      <c r="F72" s="152" t="s">
        <v>147</v>
      </c>
      <c r="G72" s="134">
        <f>Overallresults!$D$19</f>
        <v>4</v>
      </c>
      <c r="H72" s="14"/>
      <c r="I72" s="14"/>
      <c r="J72" s="22"/>
      <c r="K72" s="19">
        <f t="shared" si="30"/>
      </c>
      <c r="L72" s="19">
        <f t="shared" si="30"/>
      </c>
      <c r="M72" s="19">
        <f t="shared" si="30"/>
      </c>
      <c r="N72" s="19">
        <f t="shared" si="30"/>
      </c>
      <c r="O72" s="19">
        <f t="shared" si="30"/>
      </c>
      <c r="P72" s="19">
        <f t="shared" si="30"/>
      </c>
      <c r="Q72" s="19">
        <f t="shared" si="30"/>
      </c>
      <c r="R72" s="19">
        <f t="shared" si="31"/>
      </c>
      <c r="S72" s="19"/>
      <c r="T72" s="14"/>
      <c r="W72" s="120"/>
      <c r="X72" s="120"/>
      <c r="Y72" s="120"/>
      <c r="Z72" s="144"/>
      <c r="AA72" s="120"/>
      <c r="AB72" s="120"/>
      <c r="AC72" s="120"/>
      <c r="AD72" s="120"/>
      <c r="AE72" s="144"/>
    </row>
    <row r="73" spans="1:31" ht="15">
      <c r="A73" s="20"/>
      <c r="B73" s="93" t="s">
        <v>24</v>
      </c>
      <c r="C73" s="21">
        <f t="shared" si="28"/>
      </c>
      <c r="D73" s="21">
        <f t="shared" si="29"/>
      </c>
      <c r="E73" s="21">
        <f t="shared" si="1"/>
      </c>
      <c r="F73" s="152" t="s">
        <v>147</v>
      </c>
      <c r="G73" s="134">
        <f>Overallresults!$D$20</f>
        <v>0</v>
      </c>
      <c r="H73" s="14"/>
      <c r="I73" s="14"/>
      <c r="J73" s="22"/>
      <c r="K73" s="19">
        <f t="shared" si="30"/>
      </c>
      <c r="L73" s="19">
        <f t="shared" si="30"/>
      </c>
      <c r="M73" s="19">
        <f t="shared" si="30"/>
      </c>
      <c r="N73" s="19">
        <f t="shared" si="30"/>
      </c>
      <c r="O73" s="19">
        <f t="shared" si="30"/>
      </c>
      <c r="P73" s="19">
        <f t="shared" si="30"/>
      </c>
      <c r="Q73" s="19">
        <f t="shared" si="30"/>
      </c>
      <c r="R73" s="19">
        <f t="shared" si="31"/>
      </c>
      <c r="S73" s="19"/>
      <c r="T73" s="14"/>
      <c r="W73" s="120"/>
      <c r="X73" s="120"/>
      <c r="Y73" s="120"/>
      <c r="Z73" s="144"/>
      <c r="AA73" s="120"/>
      <c r="AB73" s="120"/>
      <c r="AC73" s="120"/>
      <c r="AD73" s="120"/>
      <c r="AE73" s="144"/>
    </row>
    <row r="74" spans="1:31" ht="15">
      <c r="A74" s="20"/>
      <c r="B74" s="93" t="s">
        <v>25</v>
      </c>
      <c r="C74" s="21">
        <f t="shared" si="28"/>
      </c>
      <c r="D74" s="21">
        <f t="shared" si="29"/>
      </c>
      <c r="E74" s="21">
        <f t="shared" si="1"/>
      </c>
      <c r="F74" s="152" t="s">
        <v>147</v>
      </c>
      <c r="G74" s="134">
        <f>Overallresults!$D$21</f>
        <v>0</v>
      </c>
      <c r="H74" s="14"/>
      <c r="I74" s="14" t="e">
        <f>IF(OR(F74="",TEXT(F74,"[s].0")-VLOOKUP($A66,AWstandards,12,FALSE)&gt;0),0,INT(VLOOKUP($A66,AWstandards,11,FALSE)*(VLOOKUP($A66,AWstandards,12,FALSE)-TEXT(F74,"[s].0"))^VLOOKUP($A66,AWstandards,13,FALSE)+0.5))</f>
        <v>#VALUE!</v>
      </c>
      <c r="J74" s="22"/>
      <c r="K74" s="19">
        <f t="shared" si="30"/>
      </c>
      <c r="L74" s="19">
        <f t="shared" si="30"/>
      </c>
      <c r="M74" s="19">
        <f t="shared" si="30"/>
      </c>
      <c r="N74" s="19">
        <f t="shared" si="30"/>
      </c>
      <c r="O74" s="19">
        <f t="shared" si="30"/>
      </c>
      <c r="P74" s="19">
        <f t="shared" si="30"/>
      </c>
      <c r="Q74" s="19">
        <f t="shared" si="30"/>
      </c>
      <c r="R74" s="19">
        <f t="shared" si="31"/>
      </c>
      <c r="S74" s="19">
        <f>SUM(Decsheets!$V$5:$V$12)-(SUM(K67:Q74))</f>
        <v>9</v>
      </c>
      <c r="T74" s="14"/>
      <c r="W74" s="120"/>
      <c r="X74" s="120"/>
      <c r="Y74" s="120"/>
      <c r="Z74" s="144"/>
      <c r="AA74" s="120"/>
      <c r="AB74" s="120"/>
      <c r="AC74" s="120"/>
      <c r="AD74" s="120"/>
      <c r="AE74" s="144"/>
    </row>
    <row r="75" spans="1:31" ht="15">
      <c r="A75" s="17" t="s">
        <v>6</v>
      </c>
      <c r="B75" s="92"/>
      <c r="C75" s="23" t="s">
        <v>39</v>
      </c>
      <c r="D75" s="25"/>
      <c r="E75" s="26"/>
      <c r="F75" s="125" t="s">
        <v>147</v>
      </c>
      <c r="G75" s="131"/>
      <c r="H75" s="14"/>
      <c r="I75" s="14"/>
      <c r="J75" s="27"/>
      <c r="K75" s="19"/>
      <c r="L75" s="19"/>
      <c r="M75" s="19"/>
      <c r="N75" s="19"/>
      <c r="O75" s="19"/>
      <c r="P75" s="19"/>
      <c r="Q75" s="19"/>
      <c r="R75" s="19"/>
      <c r="S75" s="19"/>
      <c r="T75" s="14" t="s">
        <v>40</v>
      </c>
      <c r="W75" s="120"/>
      <c r="X75" s="120"/>
      <c r="Y75" s="120"/>
      <c r="Z75" s="144"/>
      <c r="AA75" s="120"/>
      <c r="AB75" s="120"/>
      <c r="AC75" s="120"/>
      <c r="AD75" s="120"/>
      <c r="AE75" s="144"/>
    </row>
    <row r="76" spans="1:31" ht="15">
      <c r="A76" s="20" t="s">
        <v>659</v>
      </c>
      <c r="B76" s="93">
        <v>1</v>
      </c>
      <c r="C76" s="21" t="str">
        <f aca="true" t="shared" si="32" ref="C76:C83">IF(A76="","",VLOOKUP($A$75,IF(LEN(A76)=2,SMB,SMA),VLOOKUP(LEFT(A76,1),club,6,FALSE),FALSE))</f>
        <v>Mitchel Cox</v>
      </c>
      <c r="D76" s="21">
        <f aca="true" t="shared" si="33" ref="D76:D83">IF(A76="","",VLOOKUP($A$75,IF(LEN(A76)=2,SMB,SMA),VLOOKUP(LEFT(A76,1),club,7,FALSE),FALSE))</f>
        <v>0</v>
      </c>
      <c r="E76" s="21" t="str">
        <f t="shared" si="1"/>
        <v>Essex</v>
      </c>
      <c r="F76" s="152" t="s">
        <v>671</v>
      </c>
      <c r="G76" s="134">
        <f>Overallresults!$E$14</f>
        <v>8</v>
      </c>
      <c r="H76" s="14"/>
      <c r="I76" s="14" t="e">
        <f>IF(OR(F76="",TEXT(F76,"[s].0")-VLOOKUP($A75,AWstandards,12,FALSE)&gt;0),0,INT(VLOOKUP($A75,AWstandards,11,FALSE)*(VLOOKUP($A75,AWstandards,12,FALSE)-TEXT(F76,"[s].0"))^VLOOKUP($A75,AWstandards,13,FALSE)+0.5))</f>
        <v>#NAME?</v>
      </c>
      <c r="J76" s="22"/>
      <c r="K76" s="19">
        <f aca="true" t="shared" si="34" ref="K76:Q83">IF($A76="","",IF(LEFT($A76,1)=K$12,$G76,""))</f>
      </c>
      <c r="L76" s="19">
        <f t="shared" si="34"/>
      </c>
      <c r="M76" s="19">
        <f t="shared" si="34"/>
      </c>
      <c r="N76" s="19">
        <f t="shared" si="34"/>
        <v>8</v>
      </c>
      <c r="O76" s="19">
        <f t="shared" si="34"/>
      </c>
      <c r="P76" s="19">
        <f t="shared" si="34"/>
      </c>
      <c r="Q76" s="19">
        <f t="shared" si="34"/>
      </c>
      <c r="R76" s="19">
        <f aca="true" t="shared" si="35" ref="R76:R83">IF($A76="","",IF(LEFT($A76,1)=R$11,$G76,""))</f>
      </c>
      <c r="S76" s="19"/>
      <c r="T76" s="14"/>
      <c r="W76" s="120"/>
      <c r="X76" s="120"/>
      <c r="Y76" s="120"/>
      <c r="Z76" s="144"/>
      <c r="AA76" s="120"/>
      <c r="AB76" s="120"/>
      <c r="AC76" s="120"/>
      <c r="AD76" s="120"/>
      <c r="AE76" s="144"/>
    </row>
    <row r="77" spans="1:31" ht="15">
      <c r="A77" s="20" t="s">
        <v>157</v>
      </c>
      <c r="B77" s="93">
        <v>2</v>
      </c>
      <c r="C77" s="21" t="str">
        <f t="shared" si="32"/>
        <v>Dylan Doggett</v>
      </c>
      <c r="D77" s="21">
        <f t="shared" si="33"/>
        <v>0</v>
      </c>
      <c r="E77" s="21" t="str">
        <f t="shared" si="1"/>
        <v>Cambridgeshire</v>
      </c>
      <c r="F77" s="152" t="s">
        <v>673</v>
      </c>
      <c r="G77" s="134">
        <f>Overallresults!$E$15</f>
        <v>6</v>
      </c>
      <c r="H77" s="14"/>
      <c r="I77" s="14" t="e">
        <f>IF(OR(F77="",TEXT(F77,"[s].0")-VLOOKUP($A75,AWstandards,12,FALSE)&gt;0),0,INT(VLOOKUP($A75,AWstandards,11,FALSE)*(VLOOKUP($A75,AWstandards,12,FALSE)-TEXT(F77,"[s].0"))^VLOOKUP($A75,AWstandards,13,FALSE)+0.5))</f>
        <v>#NAME?</v>
      </c>
      <c r="J77" s="22"/>
      <c r="K77" s="19">
        <f t="shared" si="34"/>
      </c>
      <c r="L77" s="19">
        <f t="shared" si="34"/>
        <v>6</v>
      </c>
      <c r="M77" s="19">
        <f t="shared" si="34"/>
      </c>
      <c r="N77" s="19">
        <f t="shared" si="34"/>
      </c>
      <c r="O77" s="19">
        <f t="shared" si="34"/>
      </c>
      <c r="P77" s="19">
        <f t="shared" si="34"/>
      </c>
      <c r="Q77" s="19">
        <f t="shared" si="34"/>
      </c>
      <c r="R77" s="19">
        <f t="shared" si="35"/>
      </c>
      <c r="S77" s="19"/>
      <c r="T77" s="14"/>
      <c r="W77" s="120"/>
      <c r="X77" s="120"/>
      <c r="Y77" s="120"/>
      <c r="Z77" s="144"/>
      <c r="AA77" s="120"/>
      <c r="AB77" s="120"/>
      <c r="AC77" s="120"/>
      <c r="AD77" s="120"/>
      <c r="AE77" s="144"/>
    </row>
    <row r="78" spans="1:31" ht="15">
      <c r="A78" s="20" t="s">
        <v>270</v>
      </c>
      <c r="B78" s="93">
        <v>3</v>
      </c>
      <c r="C78" s="21" t="str">
        <f t="shared" si="32"/>
        <v>Jed Lumb</v>
      </c>
      <c r="D78" s="21">
        <f t="shared" si="33"/>
        <v>0</v>
      </c>
      <c r="E78" s="21" t="str">
        <f t="shared" si="1"/>
        <v>Hertfordshire</v>
      </c>
      <c r="F78" s="152" t="s">
        <v>675</v>
      </c>
      <c r="G78" s="134">
        <f>Overallresults!$E$16</f>
        <v>4</v>
      </c>
      <c r="H78" s="14"/>
      <c r="I78" s="14" t="e">
        <f>IF(OR(F78="",TEXT(F78,"[s].0")-VLOOKUP($A75,AWstandards,12,FALSE)&gt;0),0,INT(VLOOKUP($A75,AWstandards,11,FALSE)*(VLOOKUP($A75,AWstandards,12,FALSE)-TEXT(F78,"[s].0"))^VLOOKUP($A75,AWstandards,13,FALSE)+0.5))</f>
        <v>#NAME?</v>
      </c>
      <c r="J78" s="22"/>
      <c r="K78" s="19">
        <f t="shared" si="34"/>
      </c>
      <c r="L78" s="19">
        <f t="shared" si="34"/>
      </c>
      <c r="M78" s="19">
        <f t="shared" si="34"/>
        <v>4</v>
      </c>
      <c r="N78" s="19">
        <f t="shared" si="34"/>
      </c>
      <c r="O78" s="19">
        <f t="shared" si="34"/>
      </c>
      <c r="P78" s="19">
        <f t="shared" si="34"/>
      </c>
      <c r="Q78" s="19">
        <f t="shared" si="34"/>
      </c>
      <c r="R78" s="19">
        <f t="shared" si="35"/>
      </c>
      <c r="S78" s="19"/>
      <c r="T78" s="14"/>
      <c r="W78" s="120"/>
      <c r="X78" s="120"/>
      <c r="Y78" s="120"/>
      <c r="Z78" s="144"/>
      <c r="AA78" s="120"/>
      <c r="AB78" s="120"/>
      <c r="AC78" s="120"/>
      <c r="AD78" s="120"/>
      <c r="AE78" s="144"/>
    </row>
    <row r="79" spans="1:31" ht="15">
      <c r="A79" s="20"/>
      <c r="B79" s="93" t="s">
        <v>21</v>
      </c>
      <c r="C79" s="21">
        <f t="shared" si="32"/>
      </c>
      <c r="D79" s="21">
        <f t="shared" si="33"/>
      </c>
      <c r="E79" s="21">
        <f t="shared" si="1"/>
      </c>
      <c r="F79" s="152" t="s">
        <v>147</v>
      </c>
      <c r="G79" s="134">
        <f>Overallresults!$E$17</f>
        <v>3</v>
      </c>
      <c r="H79" s="14"/>
      <c r="I79" s="14"/>
      <c r="J79" s="22"/>
      <c r="K79" s="19">
        <f t="shared" si="34"/>
      </c>
      <c r="L79" s="19">
        <f t="shared" si="34"/>
      </c>
      <c r="M79" s="19">
        <f t="shared" si="34"/>
      </c>
      <c r="N79" s="19">
        <f t="shared" si="34"/>
      </c>
      <c r="O79" s="19">
        <f t="shared" si="34"/>
      </c>
      <c r="P79" s="19">
        <f t="shared" si="34"/>
      </c>
      <c r="Q79" s="19">
        <f t="shared" si="34"/>
      </c>
      <c r="R79" s="19">
        <f t="shared" si="35"/>
      </c>
      <c r="S79" s="19"/>
      <c r="T79" s="14"/>
      <c r="W79" s="120"/>
      <c r="X79" s="120"/>
      <c r="Y79" s="120"/>
      <c r="Z79" s="144"/>
      <c r="AA79" s="120"/>
      <c r="AB79" s="120"/>
      <c r="AC79" s="120"/>
      <c r="AD79" s="120"/>
      <c r="AE79" s="144"/>
    </row>
    <row r="80" spans="1:31" ht="15">
      <c r="A80" s="20"/>
      <c r="B80" s="93" t="s">
        <v>22</v>
      </c>
      <c r="C80" s="21">
        <f t="shared" si="32"/>
      </c>
      <c r="D80" s="21">
        <f t="shared" si="33"/>
      </c>
      <c r="E80" s="21">
        <f t="shared" si="1"/>
      </c>
      <c r="F80" s="152" t="s">
        <v>147</v>
      </c>
      <c r="G80" s="134">
        <f>Overallresults!$E$18</f>
        <v>2</v>
      </c>
      <c r="H80" s="14"/>
      <c r="I80" s="14"/>
      <c r="J80" s="22"/>
      <c r="K80" s="19">
        <f t="shared" si="34"/>
      </c>
      <c r="L80" s="19">
        <f t="shared" si="34"/>
      </c>
      <c r="M80" s="19">
        <f t="shared" si="34"/>
      </c>
      <c r="N80" s="19">
        <f t="shared" si="34"/>
      </c>
      <c r="O80" s="19">
        <f t="shared" si="34"/>
      </c>
      <c r="P80" s="19">
        <f t="shared" si="34"/>
      </c>
      <c r="Q80" s="19">
        <f t="shared" si="34"/>
      </c>
      <c r="R80" s="19">
        <f t="shared" si="35"/>
      </c>
      <c r="S80" s="19"/>
      <c r="T80" s="14"/>
      <c r="W80" s="127"/>
      <c r="X80" s="127"/>
      <c r="Y80" s="2"/>
      <c r="Z80" s="145"/>
      <c r="AA80" s="2"/>
      <c r="AB80" s="2"/>
      <c r="AC80" s="2"/>
      <c r="AD80" s="2"/>
      <c r="AE80" s="145"/>
    </row>
    <row r="81" spans="1:31" ht="15">
      <c r="A81" s="20"/>
      <c r="B81" s="93" t="s">
        <v>23</v>
      </c>
      <c r="C81" s="21">
        <f t="shared" si="32"/>
      </c>
      <c r="D81" s="21">
        <f t="shared" si="33"/>
      </c>
      <c r="E81" s="21">
        <f t="shared" si="1"/>
      </c>
      <c r="F81" s="152" t="s">
        <v>147</v>
      </c>
      <c r="G81" s="134">
        <f>Overallresults!$E$19</f>
        <v>1</v>
      </c>
      <c r="H81" s="14"/>
      <c r="I81" s="14"/>
      <c r="J81" s="22"/>
      <c r="K81" s="19">
        <f t="shared" si="34"/>
      </c>
      <c r="L81" s="19">
        <f t="shared" si="34"/>
      </c>
      <c r="M81" s="19">
        <f t="shared" si="34"/>
      </c>
      <c r="N81" s="19">
        <f t="shared" si="34"/>
      </c>
      <c r="O81" s="19">
        <f t="shared" si="34"/>
      </c>
      <c r="P81" s="19">
        <f t="shared" si="34"/>
      </c>
      <c r="Q81" s="19">
        <f t="shared" si="34"/>
      </c>
      <c r="R81" s="19">
        <f t="shared" si="35"/>
      </c>
      <c r="S81" s="19"/>
      <c r="T81" s="14"/>
      <c r="W81" s="127"/>
      <c r="X81" s="127"/>
      <c r="Y81" s="121"/>
      <c r="Z81" s="144"/>
      <c r="AA81" s="120"/>
      <c r="AB81" s="127"/>
      <c r="AC81" s="121"/>
      <c r="AD81" s="121"/>
      <c r="AE81" s="144"/>
    </row>
    <row r="82" spans="1:31" ht="15">
      <c r="A82" s="20"/>
      <c r="B82" s="93" t="s">
        <v>24</v>
      </c>
      <c r="C82" s="21">
        <f t="shared" si="32"/>
      </c>
      <c r="D82" s="21">
        <f t="shared" si="33"/>
      </c>
      <c r="E82" s="21">
        <f t="shared" si="1"/>
      </c>
      <c r="F82" s="152" t="s">
        <v>147</v>
      </c>
      <c r="G82" s="134">
        <f>Overallresults!$E$20</f>
        <v>0</v>
      </c>
      <c r="H82" s="14"/>
      <c r="I82" s="14"/>
      <c r="J82" s="22"/>
      <c r="K82" s="19">
        <f t="shared" si="34"/>
      </c>
      <c r="L82" s="19">
        <f t="shared" si="34"/>
      </c>
      <c r="M82" s="19">
        <f t="shared" si="34"/>
      </c>
      <c r="N82" s="19">
        <f t="shared" si="34"/>
      </c>
      <c r="O82" s="19">
        <f t="shared" si="34"/>
      </c>
      <c r="P82" s="19">
        <f t="shared" si="34"/>
      </c>
      <c r="Q82" s="19">
        <f t="shared" si="34"/>
      </c>
      <c r="R82" s="19">
        <f t="shared" si="35"/>
      </c>
      <c r="S82" s="19"/>
      <c r="T82" s="14"/>
      <c r="W82" s="120"/>
      <c r="X82" s="120"/>
      <c r="Y82" s="120"/>
      <c r="Z82" s="144"/>
      <c r="AA82" s="120"/>
      <c r="AB82" s="120"/>
      <c r="AC82" s="120"/>
      <c r="AD82" s="120"/>
      <c r="AE82" s="144"/>
    </row>
    <row r="83" spans="1:31" ht="15">
      <c r="A83" s="20"/>
      <c r="B83" s="93" t="s">
        <v>25</v>
      </c>
      <c r="C83" s="21">
        <f t="shared" si="32"/>
      </c>
      <c r="D83" s="21">
        <f t="shared" si="33"/>
      </c>
      <c r="E83" s="21">
        <f t="shared" si="1"/>
      </c>
      <c r="F83" s="152" t="s">
        <v>147</v>
      </c>
      <c r="G83" s="134">
        <f>Overallresults!$E$21</f>
        <v>0</v>
      </c>
      <c r="H83" s="14"/>
      <c r="I83" s="14" t="e">
        <f>IF(OR(F83="",TEXT(F83,"[s].0")-VLOOKUP($A75,AWstandards,12,FALSE)&gt;0),0,INT(VLOOKUP($A75,AWstandards,11,FALSE)*(VLOOKUP($A75,AWstandards,12,FALSE)-TEXT(F83,"[s].0"))^VLOOKUP($A75,AWstandards,13,FALSE)+0.5))</f>
        <v>#VALUE!</v>
      </c>
      <c r="J83" s="22"/>
      <c r="K83" s="19">
        <f t="shared" si="34"/>
      </c>
      <c r="L83" s="19">
        <f t="shared" si="34"/>
      </c>
      <c r="M83" s="19">
        <f t="shared" si="34"/>
      </c>
      <c r="N83" s="19">
        <f t="shared" si="34"/>
      </c>
      <c r="O83" s="19">
        <f t="shared" si="34"/>
      </c>
      <c r="P83" s="19">
        <f t="shared" si="34"/>
      </c>
      <c r="Q83" s="19">
        <f t="shared" si="34"/>
      </c>
      <c r="R83" s="19">
        <f t="shared" si="35"/>
      </c>
      <c r="S83" s="19">
        <f>SUM(Decsheets!$W$5:$W$12)-(SUM(K76:Q83))</f>
        <v>6</v>
      </c>
      <c r="T83" s="14"/>
      <c r="W83" s="120"/>
      <c r="X83" s="120"/>
      <c r="Y83" s="120"/>
      <c r="Z83" s="144"/>
      <c r="AA83" s="120"/>
      <c r="AB83" s="120"/>
      <c r="AC83" s="120"/>
      <c r="AD83" s="120"/>
      <c r="AE83" s="144"/>
    </row>
    <row r="84" spans="1:31" ht="15">
      <c r="A84" s="17">
        <v>1500</v>
      </c>
      <c r="B84" s="92"/>
      <c r="C84" s="25" t="s">
        <v>190</v>
      </c>
      <c r="D84" s="25"/>
      <c r="E84" s="26"/>
      <c r="F84" s="125" t="s">
        <v>147</v>
      </c>
      <c r="G84" s="131"/>
      <c r="H84" s="14"/>
      <c r="I84" s="14"/>
      <c r="J84" s="27"/>
      <c r="K84" s="19"/>
      <c r="L84" s="19"/>
      <c r="M84" s="19"/>
      <c r="N84" s="19"/>
      <c r="O84" s="19"/>
      <c r="P84" s="19"/>
      <c r="Q84" s="19"/>
      <c r="R84" s="19"/>
      <c r="S84" s="19"/>
      <c r="T84" s="14" t="s">
        <v>84</v>
      </c>
      <c r="W84" s="120"/>
      <c r="X84" s="120"/>
      <c r="Y84" s="120"/>
      <c r="Z84" s="144"/>
      <c r="AA84" s="120"/>
      <c r="AB84" s="120"/>
      <c r="AC84" s="120"/>
      <c r="AD84" s="120"/>
      <c r="AE84" s="144"/>
    </row>
    <row r="85" spans="1:31" ht="15">
      <c r="A85" s="20" t="s">
        <v>157</v>
      </c>
      <c r="B85" s="93">
        <v>1</v>
      </c>
      <c r="C85" s="21" t="str">
        <f aca="true" t="shared" si="36" ref="C85:C92">IF(A85="","",VLOOKUP($A$84,IF(LEN(A85)=2,SMB,SMA),VLOOKUP(LEFT(A85,1),club,6,FALSE),FALSE))</f>
        <v>Daniel Mees</v>
      </c>
      <c r="D85" s="21">
        <f aca="true" t="shared" si="37" ref="D85:D92">IF(A85="","",VLOOKUP($A$84,IF(LEN(A85)=2,SMB,SMA),VLOOKUP(LEFT(A85,1),club,7,FALSE),FALSE))</f>
        <v>0</v>
      </c>
      <c r="E85" s="21" t="str">
        <f aca="true" t="shared" si="38" ref="E85:E92">IF(A85="","",VLOOKUP(LEFT(A85,1),club,2,FALSE))</f>
        <v>Cambridgeshire</v>
      </c>
      <c r="F85" s="152" t="s">
        <v>676</v>
      </c>
      <c r="G85" s="134">
        <f>Overallresults!$D$14</f>
        <v>12</v>
      </c>
      <c r="H85" s="14"/>
      <c r="I85" s="14" t="e">
        <f>IF(OR(F85="",TEXT(F85,"[s].0")-VLOOKUP($A84,AWstandards,12,FALSE)&gt;0),0,INT(VLOOKUP($A84,AWstandards,11,FALSE)*(VLOOKUP($A84,AWstandards,12,FALSE)-TEXT(F85,"[s].0"))^VLOOKUP($A84,AWstandards,13,FALSE)+0.5))</f>
        <v>#NAME?</v>
      </c>
      <c r="J85" s="22"/>
      <c r="K85" s="19">
        <f aca="true" t="shared" si="39" ref="K85:Q92">IF($A85="","",IF(LEFT($A85,1)=K$12,$G85,""))</f>
      </c>
      <c r="L85" s="19">
        <f t="shared" si="39"/>
        <v>12</v>
      </c>
      <c r="M85" s="19">
        <f t="shared" si="39"/>
      </c>
      <c r="N85" s="19">
        <f t="shared" si="39"/>
      </c>
      <c r="O85" s="19">
        <f t="shared" si="39"/>
      </c>
      <c r="P85" s="19">
        <f t="shared" si="39"/>
      </c>
      <c r="Q85" s="19">
        <f t="shared" si="39"/>
      </c>
      <c r="R85" s="19">
        <f aca="true" t="shared" si="40" ref="R85:R92">IF($A85="","",IF(LEFT($A85,1)=R$11,$G85,""))</f>
      </c>
      <c r="S85" s="19"/>
      <c r="T85" s="14"/>
      <c r="W85" s="120"/>
      <c r="X85" s="120"/>
      <c r="Y85" s="120"/>
      <c r="Z85" s="144"/>
      <c r="AA85" s="120"/>
      <c r="AB85" s="120"/>
      <c r="AC85" s="120"/>
      <c r="AD85" s="120"/>
      <c r="AE85" s="144"/>
    </row>
    <row r="86" spans="1:31" ht="15">
      <c r="A86" s="20" t="s">
        <v>155</v>
      </c>
      <c r="B86" s="93">
        <v>2</v>
      </c>
      <c r="C86" s="21" t="str">
        <f t="shared" si="36"/>
        <v>Steven Strange</v>
      </c>
      <c r="D86" s="21">
        <f t="shared" si="37"/>
        <v>0</v>
      </c>
      <c r="E86" s="21" t="str">
        <f t="shared" si="38"/>
        <v>Essex</v>
      </c>
      <c r="F86" s="152" t="s">
        <v>677</v>
      </c>
      <c r="G86" s="134">
        <f>Overallresults!$D$15</f>
        <v>10</v>
      </c>
      <c r="H86" s="14"/>
      <c r="I86" s="14" t="e">
        <f>IF(OR(F86="",TEXT(F86,"[s].0")-VLOOKUP($A84,AWstandards,12,FALSE)&gt;0),0,INT(VLOOKUP($A84,AWstandards,11,FALSE)*(VLOOKUP($A84,AWstandards,12,FALSE)-TEXT(F86,"[s].0"))^VLOOKUP($A84,AWstandards,13,FALSE)+0.5))</f>
        <v>#NAME?</v>
      </c>
      <c r="J86" s="22"/>
      <c r="K86" s="19">
        <f t="shared" si="39"/>
      </c>
      <c r="L86" s="19">
        <f t="shared" si="39"/>
      </c>
      <c r="M86" s="19">
        <f t="shared" si="39"/>
      </c>
      <c r="N86" s="19">
        <f t="shared" si="39"/>
        <v>10</v>
      </c>
      <c r="O86" s="19">
        <f t="shared" si="39"/>
      </c>
      <c r="P86" s="19">
        <f t="shared" si="39"/>
      </c>
      <c r="Q86" s="19">
        <f t="shared" si="39"/>
      </c>
      <c r="R86" s="19">
        <f t="shared" si="40"/>
      </c>
      <c r="S86" s="19"/>
      <c r="T86" s="14"/>
      <c r="W86" s="120"/>
      <c r="X86" s="120"/>
      <c r="Y86" s="120"/>
      <c r="Z86" s="144"/>
      <c r="AA86" s="120"/>
      <c r="AB86" s="120"/>
      <c r="AC86" s="120"/>
      <c r="AD86" s="120"/>
      <c r="AE86" s="144"/>
    </row>
    <row r="87" spans="1:31" ht="15">
      <c r="A87" s="20" t="s">
        <v>269</v>
      </c>
      <c r="B87" s="93">
        <v>3</v>
      </c>
      <c r="C87" s="21" t="str">
        <f t="shared" si="36"/>
        <v>Tom Greenacre</v>
      </c>
      <c r="D87" s="21">
        <f t="shared" si="37"/>
        <v>0</v>
      </c>
      <c r="E87" s="21" t="str">
        <f t="shared" si="38"/>
        <v>Norfolk</v>
      </c>
      <c r="F87" s="152" t="s">
        <v>678</v>
      </c>
      <c r="G87" s="134">
        <f>Overallresults!$D$16</f>
        <v>8</v>
      </c>
      <c r="H87" s="14"/>
      <c r="I87" s="14" t="e">
        <f>IF(OR(F87="",TEXT(F87,"[s].0")-VLOOKUP($A84,AWstandards,12,FALSE)&gt;0),0,INT(VLOOKUP($A84,AWstandards,11,FALSE)*(VLOOKUP($A84,AWstandards,12,FALSE)-TEXT(F87,"[s].0"))^VLOOKUP($A84,AWstandards,13,FALSE)+0.5))</f>
        <v>#NAME?</v>
      </c>
      <c r="J87" s="22"/>
      <c r="K87" s="19">
        <f t="shared" si="39"/>
      </c>
      <c r="L87" s="19">
        <f t="shared" si="39"/>
      </c>
      <c r="M87" s="19">
        <f t="shared" si="39"/>
      </c>
      <c r="N87" s="19">
        <f t="shared" si="39"/>
      </c>
      <c r="O87" s="19">
        <f t="shared" si="39"/>
        <v>8</v>
      </c>
      <c r="P87" s="19">
        <f t="shared" si="39"/>
      </c>
      <c r="Q87" s="19">
        <f t="shared" si="39"/>
      </c>
      <c r="R87" s="19">
        <f t="shared" si="40"/>
      </c>
      <c r="S87" s="19"/>
      <c r="T87" s="14"/>
      <c r="W87" s="120"/>
      <c r="X87" s="120"/>
      <c r="Y87" s="120"/>
      <c r="Z87" s="144"/>
      <c r="AA87" s="120"/>
      <c r="AB87" s="120"/>
      <c r="AC87" s="120"/>
      <c r="AD87" s="120"/>
      <c r="AE87" s="144"/>
    </row>
    <row r="88" spans="1:31" ht="15">
      <c r="A88" s="20" t="s">
        <v>270</v>
      </c>
      <c r="B88" s="93" t="s">
        <v>21</v>
      </c>
      <c r="C88" s="21" t="str">
        <f t="shared" si="36"/>
        <v>Beck Grover</v>
      </c>
      <c r="D88" s="21">
        <f t="shared" si="37"/>
        <v>0</v>
      </c>
      <c r="E88" s="21" t="str">
        <f t="shared" si="38"/>
        <v>Hertfordshire</v>
      </c>
      <c r="F88" s="152" t="s">
        <v>679</v>
      </c>
      <c r="G88" s="134">
        <f>Overallresults!$D$17</f>
        <v>6</v>
      </c>
      <c r="H88" s="14"/>
      <c r="I88" s="14"/>
      <c r="J88" s="22"/>
      <c r="K88" s="19">
        <f t="shared" si="39"/>
      </c>
      <c r="L88" s="19">
        <f t="shared" si="39"/>
      </c>
      <c r="M88" s="19">
        <f t="shared" si="39"/>
        <v>6</v>
      </c>
      <c r="N88" s="19">
        <f t="shared" si="39"/>
      </c>
      <c r="O88" s="19">
        <f t="shared" si="39"/>
      </c>
      <c r="P88" s="19">
        <f t="shared" si="39"/>
      </c>
      <c r="Q88" s="19">
        <f t="shared" si="39"/>
      </c>
      <c r="R88" s="19">
        <f t="shared" si="40"/>
      </c>
      <c r="S88" s="19"/>
      <c r="T88" s="14"/>
      <c r="W88" s="120"/>
      <c r="X88" s="120"/>
      <c r="Y88" s="120"/>
      <c r="Z88" s="144"/>
      <c r="AA88" s="120"/>
      <c r="AB88" s="120"/>
      <c r="AC88" s="120"/>
      <c r="AD88" s="120"/>
      <c r="AE88" s="144"/>
    </row>
    <row r="89" spans="1:31" ht="15">
      <c r="A89" s="20"/>
      <c r="B89" s="93" t="s">
        <v>22</v>
      </c>
      <c r="C89" s="21">
        <f t="shared" si="36"/>
      </c>
      <c r="D89" s="21">
        <f t="shared" si="37"/>
      </c>
      <c r="E89" s="21">
        <f t="shared" si="38"/>
      </c>
      <c r="F89" s="152" t="s">
        <v>147</v>
      </c>
      <c r="G89" s="134">
        <f>Overallresults!$D$18</f>
        <v>5</v>
      </c>
      <c r="H89" s="14"/>
      <c r="I89" s="14"/>
      <c r="J89" s="22"/>
      <c r="K89" s="19">
        <f t="shared" si="39"/>
      </c>
      <c r="L89" s="19">
        <f t="shared" si="39"/>
      </c>
      <c r="M89" s="19">
        <f t="shared" si="39"/>
      </c>
      <c r="N89" s="19">
        <f t="shared" si="39"/>
      </c>
      <c r="O89" s="19">
        <f t="shared" si="39"/>
      </c>
      <c r="P89" s="19">
        <f t="shared" si="39"/>
      </c>
      <c r="Q89" s="19">
        <f t="shared" si="39"/>
      </c>
      <c r="R89" s="19">
        <f t="shared" si="40"/>
      </c>
      <c r="S89" s="19"/>
      <c r="T89" s="14"/>
      <c r="W89" s="120"/>
      <c r="X89" s="120"/>
      <c r="Y89" s="120"/>
      <c r="Z89" s="144"/>
      <c r="AA89" s="120"/>
      <c r="AB89" s="120"/>
      <c r="AC89" s="120"/>
      <c r="AD89" s="120"/>
      <c r="AE89" s="144"/>
    </row>
    <row r="90" spans="1:31" ht="15">
      <c r="A90" s="20"/>
      <c r="B90" s="93" t="s">
        <v>23</v>
      </c>
      <c r="C90" s="21">
        <f t="shared" si="36"/>
      </c>
      <c r="D90" s="21">
        <f t="shared" si="37"/>
      </c>
      <c r="E90" s="21">
        <f t="shared" si="38"/>
      </c>
      <c r="F90" s="152" t="s">
        <v>147</v>
      </c>
      <c r="G90" s="134">
        <f>Overallresults!$D$19</f>
        <v>4</v>
      </c>
      <c r="H90" s="14"/>
      <c r="I90" s="14"/>
      <c r="J90" s="22"/>
      <c r="K90" s="19">
        <f t="shared" si="39"/>
      </c>
      <c r="L90" s="19">
        <f t="shared" si="39"/>
      </c>
      <c r="M90" s="19">
        <f t="shared" si="39"/>
      </c>
      <c r="N90" s="19">
        <f t="shared" si="39"/>
      </c>
      <c r="O90" s="19">
        <f t="shared" si="39"/>
      </c>
      <c r="P90" s="19">
        <f t="shared" si="39"/>
      </c>
      <c r="Q90" s="19">
        <f t="shared" si="39"/>
      </c>
      <c r="R90" s="19">
        <f t="shared" si="40"/>
      </c>
      <c r="S90" s="19"/>
      <c r="T90" s="14"/>
      <c r="Z90" s="157"/>
      <c r="AE90" s="157"/>
    </row>
    <row r="91" spans="1:31" ht="15">
      <c r="A91" s="20"/>
      <c r="B91" s="93" t="s">
        <v>24</v>
      </c>
      <c r="C91" s="21">
        <f t="shared" si="36"/>
      </c>
      <c r="D91" s="21">
        <f t="shared" si="37"/>
      </c>
      <c r="E91" s="21">
        <f t="shared" si="38"/>
      </c>
      <c r="F91" s="152" t="s">
        <v>147</v>
      </c>
      <c r="G91" s="134">
        <f>Overallresults!$D$20</f>
        <v>0</v>
      </c>
      <c r="H91" s="14"/>
      <c r="I91" s="14"/>
      <c r="J91" s="22"/>
      <c r="K91" s="19">
        <f t="shared" si="39"/>
      </c>
      <c r="L91" s="19">
        <f t="shared" si="39"/>
      </c>
      <c r="M91" s="19">
        <f t="shared" si="39"/>
      </c>
      <c r="N91" s="19">
        <f t="shared" si="39"/>
      </c>
      <c r="O91" s="19">
        <f t="shared" si="39"/>
      </c>
      <c r="P91" s="19">
        <f t="shared" si="39"/>
      </c>
      <c r="Q91" s="19">
        <f t="shared" si="39"/>
      </c>
      <c r="R91" s="19">
        <f t="shared" si="40"/>
      </c>
      <c r="S91" s="19"/>
      <c r="T91" s="14"/>
      <c r="W91" s="127"/>
      <c r="X91" s="127"/>
      <c r="Y91" s="121"/>
      <c r="Z91" s="146"/>
      <c r="AA91" s="120"/>
      <c r="AB91" s="127"/>
      <c r="AC91" s="121"/>
      <c r="AD91" s="121"/>
      <c r="AE91" s="146"/>
    </row>
    <row r="92" spans="1:31" ht="15">
      <c r="A92" s="20"/>
      <c r="B92" s="93" t="s">
        <v>25</v>
      </c>
      <c r="C92" s="21">
        <f t="shared" si="36"/>
      </c>
      <c r="D92" s="21">
        <f t="shared" si="37"/>
      </c>
      <c r="E92" s="21">
        <f t="shared" si="38"/>
      </c>
      <c r="F92" s="152" t="s">
        <v>147</v>
      </c>
      <c r="G92" s="134">
        <f>Overallresults!$D$21</f>
        <v>0</v>
      </c>
      <c r="H92" s="14"/>
      <c r="I92" s="14" t="e">
        <f>IF(OR(F92="",TEXT(F92,"[s].0")-VLOOKUP($A84,AWstandards,12,FALSE)&gt;0),0,INT(VLOOKUP($A84,AWstandards,11,FALSE)*(VLOOKUP($A84,AWstandards,12,FALSE)-TEXT(F92,"[s].0"))^VLOOKUP($A84,AWstandards,13,FALSE)+0.5))</f>
        <v>#VALUE!</v>
      </c>
      <c r="J92" s="22"/>
      <c r="K92" s="19">
        <f t="shared" si="39"/>
      </c>
      <c r="L92" s="19">
        <f t="shared" si="39"/>
      </c>
      <c r="M92" s="19">
        <f t="shared" si="39"/>
      </c>
      <c r="N92" s="19">
        <f t="shared" si="39"/>
      </c>
      <c r="O92" s="19">
        <f t="shared" si="39"/>
      </c>
      <c r="P92" s="19">
        <f t="shared" si="39"/>
      </c>
      <c r="Q92" s="19">
        <f t="shared" si="39"/>
      </c>
      <c r="R92" s="19">
        <f t="shared" si="40"/>
      </c>
      <c r="S92" s="19">
        <f>SUM(Decsheets!$V$5:$V$12)-(SUM(K85:Q92))</f>
        <v>9</v>
      </c>
      <c r="T92" s="14"/>
      <c r="W92" s="120"/>
      <c r="X92" s="120"/>
      <c r="Y92" s="120"/>
      <c r="Z92" s="144"/>
      <c r="AA92" s="120"/>
      <c r="AB92" s="120"/>
      <c r="AC92" s="120"/>
      <c r="AD92" s="120"/>
      <c r="AE92" s="144"/>
    </row>
    <row r="93" spans="1:31" ht="15">
      <c r="A93" s="17">
        <v>1500</v>
      </c>
      <c r="B93" s="92"/>
      <c r="C93" s="23" t="s">
        <v>191</v>
      </c>
      <c r="D93" s="25"/>
      <c r="E93" s="26"/>
      <c r="F93" s="125" t="s">
        <v>147</v>
      </c>
      <c r="G93" s="131"/>
      <c r="H93" s="14"/>
      <c r="I93" s="14"/>
      <c r="J93" s="27"/>
      <c r="K93" s="19"/>
      <c r="L93" s="19"/>
      <c r="M93" s="19"/>
      <c r="N93" s="19"/>
      <c r="O93" s="19"/>
      <c r="P93" s="19"/>
      <c r="Q93" s="19"/>
      <c r="R93" s="19"/>
      <c r="S93" s="19"/>
      <c r="T93" s="14" t="s">
        <v>86</v>
      </c>
      <c r="W93" s="120"/>
      <c r="X93" s="120"/>
      <c r="Y93" s="120"/>
      <c r="Z93" s="144"/>
      <c r="AA93" s="120"/>
      <c r="AB93" s="120"/>
      <c r="AC93" s="120"/>
      <c r="AD93" s="120"/>
      <c r="AE93" s="144"/>
    </row>
    <row r="94" spans="1:31" ht="15">
      <c r="A94" s="20" t="s">
        <v>661</v>
      </c>
      <c r="B94" s="93">
        <v>1</v>
      </c>
      <c r="C94" s="21" t="str">
        <f aca="true" t="shared" si="41" ref="C94:C101">IF(A94="","",VLOOKUP($A$93,IF(LEN(A94)=2,SMB,SMA),VLOOKUP(LEFT(A94,1),club,6,FALSE),FALSE))</f>
        <v>Oliver Newman</v>
      </c>
      <c r="D94" s="21">
        <f aca="true" t="shared" si="42" ref="D94:D101">IF(A94="","",VLOOKUP($A$93,IF(LEN(A94)=2,SMB,SMA),VLOOKUP(LEFT(A94,1),club,7,FALSE),FALSE))</f>
        <v>0</v>
      </c>
      <c r="E94" s="21" t="str">
        <f aca="true" t="shared" si="43" ref="E94:E101">IF(A94="","",VLOOKUP(LEFT(A94,1),club,2,FALSE))</f>
        <v>Cambridgeshire</v>
      </c>
      <c r="F94" s="152" t="s">
        <v>680</v>
      </c>
      <c r="G94" s="134">
        <f>Overallresults!$E$14</f>
        <v>8</v>
      </c>
      <c r="H94" s="14"/>
      <c r="I94" s="14" t="e">
        <f>IF(OR(F94="",TEXT(F94,"[s].0")-VLOOKUP($A93,AWstandards,12,FALSE)&gt;0),0,INT(VLOOKUP($A93,AWstandards,11,FALSE)*(VLOOKUP($A93,AWstandards,12,FALSE)-TEXT(F94,"[s].0"))^VLOOKUP($A93,AWstandards,13,FALSE)+0.5))</f>
        <v>#NAME?</v>
      </c>
      <c r="J94" s="22"/>
      <c r="K94" s="19">
        <f aca="true" t="shared" si="44" ref="K94:Q101">IF($A94="","",IF(LEFT($A94,1)=K$12,$G94,""))</f>
      </c>
      <c r="L94" s="19">
        <f t="shared" si="44"/>
        <v>8</v>
      </c>
      <c r="M94" s="19">
        <f t="shared" si="44"/>
      </c>
      <c r="N94" s="19">
        <f t="shared" si="44"/>
      </c>
      <c r="O94" s="19">
        <f t="shared" si="44"/>
      </c>
      <c r="P94" s="19">
        <f t="shared" si="44"/>
      </c>
      <c r="Q94" s="19">
        <f t="shared" si="44"/>
      </c>
      <c r="R94" s="19">
        <f aca="true" t="shared" si="45" ref="R94:R101">IF($A94="","",IF(LEFT($A94,1)=R$11,$G94,""))</f>
      </c>
      <c r="S94" s="19"/>
      <c r="T94" s="14"/>
      <c r="W94" s="120"/>
      <c r="X94" s="120"/>
      <c r="Y94" s="120"/>
      <c r="Z94" s="144"/>
      <c r="AA94" s="120"/>
      <c r="AB94" s="120"/>
      <c r="AC94" s="120"/>
      <c r="AD94" s="120"/>
      <c r="AE94" s="144"/>
    </row>
    <row r="95" spans="1:31" ht="15">
      <c r="A95" s="20" t="s">
        <v>659</v>
      </c>
      <c r="B95" s="93">
        <v>2</v>
      </c>
      <c r="C95" s="21" t="str">
        <f t="shared" si="41"/>
        <v>Joe Ray</v>
      </c>
      <c r="D95" s="21">
        <f t="shared" si="42"/>
        <v>0</v>
      </c>
      <c r="E95" s="21" t="str">
        <f t="shared" si="43"/>
        <v>Essex</v>
      </c>
      <c r="F95" s="152" t="s">
        <v>681</v>
      </c>
      <c r="G95" s="134">
        <f>Overallresults!$E$15</f>
        <v>6</v>
      </c>
      <c r="H95" s="14"/>
      <c r="I95" s="14" t="e">
        <f>IF(OR(F95="",TEXT(F95,"[s].0")-VLOOKUP($A93,AWstandards,12,FALSE)&gt;0),0,INT(VLOOKUP($A93,AWstandards,11,FALSE)*(VLOOKUP($A93,AWstandards,12,FALSE)-TEXT(F95,"[s].0"))^VLOOKUP($A93,AWstandards,13,FALSE)+0.5))</f>
        <v>#NAME?</v>
      </c>
      <c r="J95" s="22"/>
      <c r="K95" s="19">
        <f t="shared" si="44"/>
      </c>
      <c r="L95" s="19">
        <f t="shared" si="44"/>
      </c>
      <c r="M95" s="19">
        <f t="shared" si="44"/>
      </c>
      <c r="N95" s="19">
        <f t="shared" si="44"/>
        <v>6</v>
      </c>
      <c r="O95" s="19">
        <f t="shared" si="44"/>
      </c>
      <c r="P95" s="19">
        <f t="shared" si="44"/>
      </c>
      <c r="Q95" s="19">
        <f t="shared" si="44"/>
      </c>
      <c r="R95" s="19">
        <f t="shared" si="45"/>
      </c>
      <c r="S95" s="19"/>
      <c r="T95" s="14"/>
      <c r="W95" s="120"/>
      <c r="X95" s="120"/>
      <c r="Y95" s="120"/>
      <c r="Z95" s="144"/>
      <c r="AA95" s="120"/>
      <c r="AB95" s="120"/>
      <c r="AC95" s="120"/>
      <c r="AD95" s="120"/>
      <c r="AE95" s="144"/>
    </row>
    <row r="96" spans="1:31" ht="15">
      <c r="A96" s="20"/>
      <c r="B96" s="93">
        <v>3</v>
      </c>
      <c r="C96" s="21">
        <f t="shared" si="41"/>
      </c>
      <c r="D96" s="21">
        <f t="shared" si="42"/>
      </c>
      <c r="E96" s="21">
        <f t="shared" si="43"/>
      </c>
      <c r="F96" s="152" t="s">
        <v>147</v>
      </c>
      <c r="G96" s="134">
        <f>Overallresults!$E$16</f>
        <v>4</v>
      </c>
      <c r="H96" s="14"/>
      <c r="I96" s="14" t="e">
        <f>IF(OR(F96="",TEXT(F96,"[s].0")-VLOOKUP($A93,AWstandards,12,FALSE)&gt;0),0,INT(VLOOKUP($A93,AWstandards,11,FALSE)*(VLOOKUP($A93,AWstandards,12,FALSE)-TEXT(F96,"[s].0"))^VLOOKUP($A93,AWstandards,13,FALSE)+0.5))</f>
        <v>#VALUE!</v>
      </c>
      <c r="J96" s="22"/>
      <c r="K96" s="19">
        <f t="shared" si="44"/>
      </c>
      <c r="L96" s="19">
        <f t="shared" si="44"/>
      </c>
      <c r="M96" s="19">
        <f t="shared" si="44"/>
      </c>
      <c r="N96" s="19">
        <f t="shared" si="44"/>
      </c>
      <c r="O96" s="19">
        <f t="shared" si="44"/>
      </c>
      <c r="P96" s="19">
        <f t="shared" si="44"/>
      </c>
      <c r="Q96" s="19">
        <f t="shared" si="44"/>
      </c>
      <c r="R96" s="19">
        <f t="shared" si="45"/>
      </c>
      <c r="S96" s="19"/>
      <c r="T96" s="14"/>
      <c r="W96" s="120"/>
      <c r="X96" s="120"/>
      <c r="Y96" s="120"/>
      <c r="Z96" s="144"/>
      <c r="AA96" s="120"/>
      <c r="AB96" s="120"/>
      <c r="AC96" s="120"/>
      <c r="AD96" s="120"/>
      <c r="AE96" s="144"/>
    </row>
    <row r="97" spans="1:31" ht="15">
      <c r="A97" s="20"/>
      <c r="B97" s="93" t="s">
        <v>21</v>
      </c>
      <c r="C97" s="21">
        <f t="shared" si="41"/>
      </c>
      <c r="D97" s="21">
        <f t="shared" si="42"/>
      </c>
      <c r="E97" s="21">
        <f t="shared" si="43"/>
      </c>
      <c r="F97" s="152" t="s">
        <v>147</v>
      </c>
      <c r="G97" s="134">
        <f>Overallresults!$E$17</f>
        <v>3</v>
      </c>
      <c r="H97" s="14"/>
      <c r="I97" s="14"/>
      <c r="J97" s="22"/>
      <c r="K97" s="19">
        <f t="shared" si="44"/>
      </c>
      <c r="L97" s="19">
        <f t="shared" si="44"/>
      </c>
      <c r="M97" s="19">
        <f t="shared" si="44"/>
      </c>
      <c r="N97" s="19">
        <f t="shared" si="44"/>
      </c>
      <c r="O97" s="19">
        <f t="shared" si="44"/>
      </c>
      <c r="P97" s="19">
        <f t="shared" si="44"/>
      </c>
      <c r="Q97" s="19">
        <f t="shared" si="44"/>
      </c>
      <c r="R97" s="19">
        <f t="shared" si="45"/>
      </c>
      <c r="S97" s="19"/>
      <c r="T97" s="14"/>
      <c r="W97" s="120"/>
      <c r="X97" s="120"/>
      <c r="Y97" s="120"/>
      <c r="Z97" s="144"/>
      <c r="AA97" s="120"/>
      <c r="AB97" s="120"/>
      <c r="AC97" s="120"/>
      <c r="AD97" s="120"/>
      <c r="AE97" s="144"/>
    </row>
    <row r="98" spans="1:31" ht="15">
      <c r="A98" s="20"/>
      <c r="B98" s="93" t="s">
        <v>22</v>
      </c>
      <c r="C98" s="21">
        <f t="shared" si="41"/>
      </c>
      <c r="D98" s="21">
        <f t="shared" si="42"/>
      </c>
      <c r="E98" s="21">
        <f t="shared" si="43"/>
      </c>
      <c r="F98" s="152" t="s">
        <v>147</v>
      </c>
      <c r="G98" s="134">
        <f>Overallresults!$E$18</f>
        <v>2</v>
      </c>
      <c r="H98" s="14"/>
      <c r="I98" s="14"/>
      <c r="J98" s="22"/>
      <c r="K98" s="19">
        <f t="shared" si="44"/>
      </c>
      <c r="L98" s="19">
        <f t="shared" si="44"/>
      </c>
      <c r="M98" s="19">
        <f t="shared" si="44"/>
      </c>
      <c r="N98" s="19">
        <f t="shared" si="44"/>
      </c>
      <c r="O98" s="19">
        <f t="shared" si="44"/>
      </c>
      <c r="P98" s="19">
        <f t="shared" si="44"/>
      </c>
      <c r="Q98" s="19">
        <f t="shared" si="44"/>
      </c>
      <c r="R98" s="19">
        <f t="shared" si="45"/>
      </c>
      <c r="S98" s="19"/>
      <c r="T98" s="14"/>
      <c r="W98" s="120"/>
      <c r="X98" s="120"/>
      <c r="Y98" s="120"/>
      <c r="Z98" s="144"/>
      <c r="AA98" s="120"/>
      <c r="AB98" s="120"/>
      <c r="AC98" s="120"/>
      <c r="AD98" s="120"/>
      <c r="AE98" s="144"/>
    </row>
    <row r="99" spans="1:31" ht="15">
      <c r="A99" s="20"/>
      <c r="B99" s="93" t="s">
        <v>23</v>
      </c>
      <c r="C99" s="21">
        <f t="shared" si="41"/>
      </c>
      <c r="D99" s="21">
        <f t="shared" si="42"/>
      </c>
      <c r="E99" s="21">
        <f t="shared" si="43"/>
      </c>
      <c r="F99" s="152" t="s">
        <v>147</v>
      </c>
      <c r="G99" s="134">
        <f>Overallresults!$E$19</f>
        <v>1</v>
      </c>
      <c r="H99" s="14"/>
      <c r="I99" s="14"/>
      <c r="J99" s="22"/>
      <c r="K99" s="19">
        <f t="shared" si="44"/>
      </c>
      <c r="L99" s="19">
        <f t="shared" si="44"/>
      </c>
      <c r="M99" s="19">
        <f t="shared" si="44"/>
      </c>
      <c r="N99" s="19">
        <f t="shared" si="44"/>
      </c>
      <c r="O99" s="19">
        <f t="shared" si="44"/>
      </c>
      <c r="P99" s="19">
        <f t="shared" si="44"/>
      </c>
      <c r="Q99" s="19">
        <f t="shared" si="44"/>
      </c>
      <c r="R99" s="19">
        <f t="shared" si="45"/>
      </c>
      <c r="S99" s="19"/>
      <c r="T99" s="14"/>
      <c r="W99" s="120"/>
      <c r="X99" s="120"/>
      <c r="Y99" s="120"/>
      <c r="Z99" s="144"/>
      <c r="AA99" s="120"/>
      <c r="AB99" s="120"/>
      <c r="AC99" s="120"/>
      <c r="AD99" s="120"/>
      <c r="AE99" s="144"/>
    </row>
    <row r="100" spans="1:31" ht="15">
      <c r="A100" s="20"/>
      <c r="B100" s="93" t="s">
        <v>24</v>
      </c>
      <c r="C100" s="21">
        <f t="shared" si="41"/>
      </c>
      <c r="D100" s="21">
        <f t="shared" si="42"/>
      </c>
      <c r="E100" s="21">
        <f t="shared" si="43"/>
      </c>
      <c r="F100" s="152" t="s">
        <v>147</v>
      </c>
      <c r="G100" s="134">
        <f>Overallresults!$E$20</f>
        <v>0</v>
      </c>
      <c r="H100" s="14"/>
      <c r="I100" s="14"/>
      <c r="J100" s="22"/>
      <c r="K100" s="19">
        <f t="shared" si="44"/>
      </c>
      <c r="L100" s="19">
        <f t="shared" si="44"/>
      </c>
      <c r="M100" s="19">
        <f t="shared" si="44"/>
      </c>
      <c r="N100" s="19">
        <f t="shared" si="44"/>
      </c>
      <c r="O100" s="19">
        <f t="shared" si="44"/>
      </c>
      <c r="P100" s="19">
        <f t="shared" si="44"/>
      </c>
      <c r="Q100" s="19">
        <f t="shared" si="44"/>
      </c>
      <c r="R100" s="19">
        <f t="shared" si="45"/>
      </c>
      <c r="S100" s="19"/>
      <c r="T100" s="14"/>
      <c r="W100" s="2"/>
      <c r="X100" s="2"/>
      <c r="Y100" s="2"/>
      <c r="Z100" s="145"/>
      <c r="AA100" s="2"/>
      <c r="AB100" s="2"/>
      <c r="AC100" s="2"/>
      <c r="AD100" s="2"/>
      <c r="AE100" s="145"/>
    </row>
    <row r="101" spans="1:31" ht="14.25" customHeight="1">
      <c r="A101" s="20"/>
      <c r="B101" s="93" t="s">
        <v>25</v>
      </c>
      <c r="C101" s="21">
        <f t="shared" si="41"/>
      </c>
      <c r="D101" s="21">
        <f t="shared" si="42"/>
      </c>
      <c r="E101" s="21">
        <f t="shared" si="43"/>
      </c>
      <c r="F101" s="152" t="s">
        <v>147</v>
      </c>
      <c r="G101" s="134">
        <f>Overallresults!$E$21</f>
        <v>0</v>
      </c>
      <c r="H101" s="14"/>
      <c r="I101" s="14" t="e">
        <f>IF(OR(F101="",TEXT(F101,"[s].0")-VLOOKUP($A93,AWstandards,12,FALSE)&gt;0),0,INT(VLOOKUP($A93,AWstandards,11,FALSE)*(VLOOKUP($A93,AWstandards,12,FALSE)-TEXT(F101,"[s].0"))^VLOOKUP($A93,AWstandards,13,FALSE)+0.5))</f>
        <v>#VALUE!</v>
      </c>
      <c r="J101" s="22"/>
      <c r="K101" s="19">
        <f t="shared" si="44"/>
      </c>
      <c r="L101" s="19">
        <f t="shared" si="44"/>
      </c>
      <c r="M101" s="19">
        <f t="shared" si="44"/>
      </c>
      <c r="N101" s="19">
        <f t="shared" si="44"/>
      </c>
      <c r="O101" s="19">
        <f t="shared" si="44"/>
      </c>
      <c r="P101" s="19">
        <f t="shared" si="44"/>
      </c>
      <c r="Q101" s="19">
        <f t="shared" si="44"/>
      </c>
      <c r="R101" s="19">
        <f t="shared" si="45"/>
      </c>
      <c r="S101" s="19">
        <f>SUM(Decsheets!$W$5:$W$12)-(SUM(K94:Q101))</f>
        <v>10</v>
      </c>
      <c r="T101" s="14"/>
      <c r="W101" s="127"/>
      <c r="X101" s="127"/>
      <c r="Y101" s="121"/>
      <c r="Z101" s="146"/>
      <c r="AA101" s="120"/>
      <c r="AB101" s="127"/>
      <c r="AC101" s="121"/>
      <c r="AD101" s="121"/>
      <c r="AE101" s="146"/>
    </row>
    <row r="102" spans="1:31" ht="15">
      <c r="A102" s="17">
        <v>5000</v>
      </c>
      <c r="B102" s="92"/>
      <c r="C102" s="23" t="s">
        <v>192</v>
      </c>
      <c r="D102" s="25"/>
      <c r="E102" s="26"/>
      <c r="F102" s="125" t="s">
        <v>147</v>
      </c>
      <c r="G102" s="131"/>
      <c r="H102" s="14"/>
      <c r="I102" s="14"/>
      <c r="J102" s="27"/>
      <c r="K102" s="19"/>
      <c r="L102" s="19"/>
      <c r="M102" s="19"/>
      <c r="N102" s="19"/>
      <c r="O102" s="19"/>
      <c r="P102" s="19"/>
      <c r="Q102" s="19"/>
      <c r="R102" s="19"/>
      <c r="S102" s="19"/>
      <c r="T102" s="14" t="s">
        <v>194</v>
      </c>
      <c r="W102" s="120"/>
      <c r="X102" s="120"/>
      <c r="Y102" s="120"/>
      <c r="Z102" s="144"/>
      <c r="AA102" s="120"/>
      <c r="AB102" s="120"/>
      <c r="AC102" s="120"/>
      <c r="AD102" s="120"/>
      <c r="AE102" s="144"/>
    </row>
    <row r="103" spans="1:31" ht="15">
      <c r="A103" s="20" t="s">
        <v>155</v>
      </c>
      <c r="B103" s="93">
        <v>1</v>
      </c>
      <c r="C103" s="21" t="str">
        <f aca="true" t="shared" si="46" ref="C103:C110">IF(A103="","",VLOOKUP($A$102,IF(LEN(A103)=2,SMB,SMA),VLOOKUP(LEFT(A103,1),club,6,FALSE),FALSE))</f>
        <v>Adam Hickey</v>
      </c>
      <c r="D103" s="21">
        <f aca="true" t="shared" si="47" ref="D103:D110">IF(A103="","",VLOOKUP($A$102,IF(LEN(A103)=2,SMB,SMA),VLOOKUP(LEFT(A103,1),club,7,FALSE),FALSE))</f>
        <v>0</v>
      </c>
      <c r="E103" s="21" t="str">
        <f t="shared" si="1"/>
        <v>Essex</v>
      </c>
      <c r="F103" s="152" t="s">
        <v>717</v>
      </c>
      <c r="G103" s="134">
        <f>Overallresults!$D$14</f>
        <v>12</v>
      </c>
      <c r="H103" s="14"/>
      <c r="I103" s="14" t="e">
        <f>IF(OR(F103="",TEXT(F103,"[s].0")-VLOOKUP($A102,AWstandards,12,FALSE)&gt;0),0,INT(VLOOKUP($A102,AWstandards,11,FALSE)*(VLOOKUP($A102,AWstandards,12,FALSE)-TEXT(F103,"[s].0"))^VLOOKUP($A102,AWstandards,13,FALSE)+0.5))</f>
        <v>#NAME?</v>
      </c>
      <c r="J103" s="22"/>
      <c r="K103" s="19">
        <f aca="true" t="shared" si="48" ref="K103:Q110">IF($A103="","",IF(LEFT($A103,1)=K$12,$G103,""))</f>
      </c>
      <c r="L103" s="19">
        <f t="shared" si="48"/>
      </c>
      <c r="M103" s="19">
        <f t="shared" si="48"/>
      </c>
      <c r="N103" s="19">
        <f t="shared" si="48"/>
        <v>12</v>
      </c>
      <c r="O103" s="19">
        <f t="shared" si="48"/>
      </c>
      <c r="P103" s="19">
        <f t="shared" si="48"/>
      </c>
      <c r="Q103" s="19">
        <f t="shared" si="48"/>
      </c>
      <c r="R103" s="19">
        <f aca="true" t="shared" si="49" ref="R103:R110">IF($A103="","",IF(LEFT($A103,1)=R$11,$G103,""))</f>
      </c>
      <c r="S103" s="19"/>
      <c r="T103" s="14"/>
      <c r="W103" s="120"/>
      <c r="X103" s="120"/>
      <c r="Y103" s="120"/>
      <c r="Z103" s="144"/>
      <c r="AA103" s="120"/>
      <c r="AB103" s="120"/>
      <c r="AC103" s="120"/>
      <c r="AD103" s="120"/>
      <c r="AE103" s="144"/>
    </row>
    <row r="104" spans="1:31" ht="15">
      <c r="A104" s="20" t="s">
        <v>267</v>
      </c>
      <c r="B104" s="93">
        <v>2</v>
      </c>
      <c r="C104" s="21" t="str">
        <f t="shared" si="46"/>
        <v>Lee Cook</v>
      </c>
      <c r="D104" s="21">
        <f t="shared" si="47"/>
        <v>0</v>
      </c>
      <c r="E104" s="21" t="str">
        <f aca="true" t="shared" si="50" ref="E104:E110">IF(A104="","",VLOOKUP(LEFT(A104,1),club,2,FALSE))</f>
        <v>Suffolk</v>
      </c>
      <c r="F104" s="152" t="s">
        <v>718</v>
      </c>
      <c r="G104" s="134">
        <f>Overallresults!$D$15</f>
        <v>10</v>
      </c>
      <c r="H104" s="14"/>
      <c r="I104" s="14" t="e">
        <f>IF(OR(F104="",TEXT(F104,"[s].0")-VLOOKUP($A102,AWstandards,12,FALSE)&gt;0),0,INT(VLOOKUP($A102,AWstandards,11,FALSE)*(VLOOKUP($A102,AWstandards,12,FALSE)-TEXT(F104,"[s].0"))^VLOOKUP($A102,AWstandards,13,FALSE)+0.5))</f>
        <v>#NAME?</v>
      </c>
      <c r="J104" s="22"/>
      <c r="K104" s="19">
        <f t="shared" si="48"/>
      </c>
      <c r="L104" s="19">
        <f t="shared" si="48"/>
      </c>
      <c r="M104" s="19">
        <f t="shared" si="48"/>
      </c>
      <c r="N104" s="19">
        <f t="shared" si="48"/>
      </c>
      <c r="O104" s="19">
        <f t="shared" si="48"/>
      </c>
      <c r="P104" s="19">
        <f t="shared" si="48"/>
        <v>10</v>
      </c>
      <c r="Q104" s="19">
        <f t="shared" si="48"/>
      </c>
      <c r="R104" s="19">
        <f t="shared" si="49"/>
      </c>
      <c r="S104" s="19"/>
      <c r="T104" s="14"/>
      <c r="W104" s="120"/>
      <c r="X104" s="120"/>
      <c r="Y104" s="120"/>
      <c r="Z104" s="144"/>
      <c r="AA104" s="120"/>
      <c r="AB104" s="120"/>
      <c r="AC104" s="120"/>
      <c r="AD104" s="120"/>
      <c r="AE104" s="144"/>
    </row>
    <row r="105" spans="1:31" ht="15">
      <c r="A105" s="20" t="s">
        <v>157</v>
      </c>
      <c r="B105" s="93">
        <v>3</v>
      </c>
      <c r="C105" s="21" t="str">
        <f t="shared" si="46"/>
        <v>Adam Tapley</v>
      </c>
      <c r="D105" s="21">
        <f t="shared" si="47"/>
        <v>0</v>
      </c>
      <c r="E105" s="21" t="str">
        <f t="shared" si="50"/>
        <v>Cambridgeshire</v>
      </c>
      <c r="F105" s="152" t="s">
        <v>719</v>
      </c>
      <c r="G105" s="134">
        <f>Overallresults!$D$16</f>
        <v>8</v>
      </c>
      <c r="H105" s="14"/>
      <c r="I105" s="14" t="e">
        <f>IF(OR(F105="",TEXT(F105,"[s].0")-VLOOKUP($A102,AWstandards,12,FALSE)&gt;0),0,INT(VLOOKUP($A102,AWstandards,11,FALSE)*(VLOOKUP($A102,AWstandards,12,FALSE)-TEXT(F105,"[s].0"))^VLOOKUP($A102,AWstandards,13,FALSE)+0.5))</f>
        <v>#NAME?</v>
      </c>
      <c r="J105" s="22"/>
      <c r="K105" s="19">
        <f t="shared" si="48"/>
      </c>
      <c r="L105" s="19">
        <f t="shared" si="48"/>
        <v>8</v>
      </c>
      <c r="M105" s="19">
        <f t="shared" si="48"/>
      </c>
      <c r="N105" s="19">
        <f t="shared" si="48"/>
      </c>
      <c r="O105" s="19">
        <f t="shared" si="48"/>
      </c>
      <c r="P105" s="19">
        <f t="shared" si="48"/>
      </c>
      <c r="Q105" s="19">
        <f t="shared" si="48"/>
      </c>
      <c r="R105" s="19">
        <f t="shared" si="49"/>
      </c>
      <c r="S105" s="19"/>
      <c r="T105" s="14"/>
      <c r="W105" s="120"/>
      <c r="X105" s="120"/>
      <c r="Y105" s="120"/>
      <c r="Z105" s="144"/>
      <c r="AA105" s="120"/>
      <c r="AB105" s="120"/>
      <c r="AC105" s="120"/>
      <c r="AD105" s="120"/>
      <c r="AE105" s="144"/>
    </row>
    <row r="106" spans="1:31" ht="15">
      <c r="A106" s="20" t="s">
        <v>270</v>
      </c>
      <c r="B106" s="93" t="s">
        <v>21</v>
      </c>
      <c r="C106" s="21" t="str">
        <f t="shared" si="46"/>
        <v>George Withers</v>
      </c>
      <c r="D106" s="21">
        <f t="shared" si="47"/>
        <v>0</v>
      </c>
      <c r="E106" s="21" t="str">
        <f t="shared" si="50"/>
        <v>Hertfordshire</v>
      </c>
      <c r="F106" s="152" t="s">
        <v>720</v>
      </c>
      <c r="G106" s="134">
        <f>Overallresults!$D$17</f>
        <v>6</v>
      </c>
      <c r="H106" s="14"/>
      <c r="I106" s="14"/>
      <c r="J106" s="22"/>
      <c r="K106" s="19">
        <f t="shared" si="48"/>
      </c>
      <c r="L106" s="19">
        <f t="shared" si="48"/>
      </c>
      <c r="M106" s="19">
        <f t="shared" si="48"/>
        <v>6</v>
      </c>
      <c r="N106" s="19">
        <f t="shared" si="48"/>
      </c>
      <c r="O106" s="19">
        <f t="shared" si="48"/>
      </c>
      <c r="P106" s="19">
        <f t="shared" si="48"/>
      </c>
      <c r="Q106" s="19">
        <f t="shared" si="48"/>
      </c>
      <c r="R106" s="19">
        <f t="shared" si="49"/>
      </c>
      <c r="S106" s="19"/>
      <c r="T106" s="14"/>
      <c r="W106" s="120"/>
      <c r="X106" s="120"/>
      <c r="Y106" s="120"/>
      <c r="Z106" s="144"/>
      <c r="AA106" s="120"/>
      <c r="AB106" s="120"/>
      <c r="AC106" s="120"/>
      <c r="AD106" s="120"/>
      <c r="AE106" s="144"/>
    </row>
    <row r="107" spans="1:31" ht="15">
      <c r="A107" s="20"/>
      <c r="B107" s="93" t="s">
        <v>22</v>
      </c>
      <c r="C107" s="21">
        <f t="shared" si="46"/>
      </c>
      <c r="D107" s="21">
        <f t="shared" si="47"/>
      </c>
      <c r="E107" s="21">
        <f t="shared" si="50"/>
      </c>
      <c r="F107" s="152" t="s">
        <v>147</v>
      </c>
      <c r="G107" s="134">
        <f>Overallresults!$D$18</f>
        <v>5</v>
      </c>
      <c r="H107" s="14"/>
      <c r="I107" s="14"/>
      <c r="J107" s="22"/>
      <c r="K107" s="19">
        <f t="shared" si="48"/>
      </c>
      <c r="L107" s="19">
        <f t="shared" si="48"/>
      </c>
      <c r="M107" s="19">
        <f t="shared" si="48"/>
      </c>
      <c r="N107" s="19">
        <f t="shared" si="48"/>
      </c>
      <c r="O107" s="19">
        <f t="shared" si="48"/>
      </c>
      <c r="P107" s="19">
        <f t="shared" si="48"/>
      </c>
      <c r="Q107" s="19">
        <f t="shared" si="48"/>
      </c>
      <c r="R107" s="19">
        <f t="shared" si="49"/>
      </c>
      <c r="S107" s="19"/>
      <c r="T107" s="14"/>
      <c r="W107" s="120"/>
      <c r="X107" s="120"/>
      <c r="Y107" s="120"/>
      <c r="Z107" s="144"/>
      <c r="AA107" s="120"/>
      <c r="AB107" s="120"/>
      <c r="AC107" s="120"/>
      <c r="AD107" s="120"/>
      <c r="AE107" s="144"/>
    </row>
    <row r="108" spans="1:31" ht="15">
      <c r="A108" s="20"/>
      <c r="B108" s="93" t="s">
        <v>23</v>
      </c>
      <c r="C108" s="21">
        <f t="shared" si="46"/>
      </c>
      <c r="D108" s="21">
        <f t="shared" si="47"/>
      </c>
      <c r="E108" s="21">
        <f t="shared" si="50"/>
      </c>
      <c r="F108" s="152" t="s">
        <v>147</v>
      </c>
      <c r="G108" s="134">
        <f>Overallresults!$D$19</f>
        <v>4</v>
      </c>
      <c r="H108" s="14"/>
      <c r="I108" s="14"/>
      <c r="J108" s="22"/>
      <c r="K108" s="19">
        <f t="shared" si="48"/>
      </c>
      <c r="L108" s="19">
        <f t="shared" si="48"/>
      </c>
      <c r="M108" s="19">
        <f t="shared" si="48"/>
      </c>
      <c r="N108" s="19">
        <f t="shared" si="48"/>
      </c>
      <c r="O108" s="19">
        <f t="shared" si="48"/>
      </c>
      <c r="P108" s="19">
        <f t="shared" si="48"/>
      </c>
      <c r="Q108" s="19">
        <f t="shared" si="48"/>
      </c>
      <c r="R108" s="19">
        <f t="shared" si="49"/>
      </c>
      <c r="S108" s="19"/>
      <c r="T108" s="14"/>
      <c r="W108" s="120"/>
      <c r="X108" s="120"/>
      <c r="Y108" s="120"/>
      <c r="Z108" s="144"/>
      <c r="AA108" s="120"/>
      <c r="AB108" s="120"/>
      <c r="AC108" s="120"/>
      <c r="AD108" s="120"/>
      <c r="AE108" s="144"/>
    </row>
    <row r="109" spans="1:31" ht="15">
      <c r="A109" s="20"/>
      <c r="B109" s="93" t="s">
        <v>24</v>
      </c>
      <c r="C109" s="21">
        <f t="shared" si="46"/>
      </c>
      <c r="D109" s="21">
        <f t="shared" si="47"/>
      </c>
      <c r="E109" s="21">
        <f t="shared" si="50"/>
      </c>
      <c r="F109" s="152" t="s">
        <v>147</v>
      </c>
      <c r="G109" s="134">
        <f>Overallresults!$D$20</f>
        <v>0</v>
      </c>
      <c r="H109" s="14"/>
      <c r="I109" s="14"/>
      <c r="J109" s="22"/>
      <c r="K109" s="19">
        <f t="shared" si="48"/>
      </c>
      <c r="L109" s="19">
        <f t="shared" si="48"/>
      </c>
      <c r="M109" s="19">
        <f t="shared" si="48"/>
      </c>
      <c r="N109" s="19">
        <f t="shared" si="48"/>
      </c>
      <c r="O109" s="19">
        <f t="shared" si="48"/>
      </c>
      <c r="P109" s="19">
        <f t="shared" si="48"/>
      </c>
      <c r="Q109" s="19">
        <f t="shared" si="48"/>
      </c>
      <c r="R109" s="19">
        <f t="shared" si="49"/>
      </c>
      <c r="S109" s="19"/>
      <c r="T109" s="14"/>
      <c r="W109" s="120"/>
      <c r="X109" s="120"/>
      <c r="Y109" s="120"/>
      <c r="Z109" s="144"/>
      <c r="AA109" s="120"/>
      <c r="AB109" s="120"/>
      <c r="AC109" s="120"/>
      <c r="AD109" s="120"/>
      <c r="AE109" s="144"/>
    </row>
    <row r="110" spans="1:31" ht="15">
      <c r="A110" s="20"/>
      <c r="B110" s="93" t="s">
        <v>25</v>
      </c>
      <c r="C110" s="21">
        <f t="shared" si="46"/>
      </c>
      <c r="D110" s="21">
        <f t="shared" si="47"/>
      </c>
      <c r="E110" s="21">
        <f t="shared" si="50"/>
      </c>
      <c r="F110" s="152" t="s">
        <v>147</v>
      </c>
      <c r="G110" s="134">
        <f>Overallresults!$D$21</f>
        <v>0</v>
      </c>
      <c r="H110" s="14"/>
      <c r="I110" s="14" t="e">
        <f>IF(OR(F110="",TEXT(F110,"[s].0")-VLOOKUP($A102,AWstandards,12,FALSE)&gt;0),0,INT(VLOOKUP($A102,AWstandards,11,FALSE)*(VLOOKUP($A102,AWstandards,12,FALSE)-TEXT(F110,"[s].0"))^VLOOKUP($A102,AWstandards,13,FALSE)+0.5))</f>
        <v>#VALUE!</v>
      </c>
      <c r="J110" s="22"/>
      <c r="K110" s="19">
        <f t="shared" si="48"/>
      </c>
      <c r="L110" s="19">
        <f t="shared" si="48"/>
      </c>
      <c r="M110" s="19">
        <f t="shared" si="48"/>
      </c>
      <c r="N110" s="19">
        <f t="shared" si="48"/>
      </c>
      <c r="O110" s="19">
        <f t="shared" si="48"/>
      </c>
      <c r="P110" s="19">
        <f t="shared" si="48"/>
      </c>
      <c r="Q110" s="19">
        <f t="shared" si="48"/>
      </c>
      <c r="R110" s="19">
        <f t="shared" si="49"/>
      </c>
      <c r="S110" s="19">
        <f>SUM(Decsheets!$V$5:$V$12)-(SUM(K103:Q110))</f>
        <v>9</v>
      </c>
      <c r="T110" s="14"/>
      <c r="W110" s="2"/>
      <c r="X110" s="2"/>
      <c r="Y110" s="2"/>
      <c r="Z110" s="145"/>
      <c r="AA110" s="2"/>
      <c r="AB110" s="2"/>
      <c r="AC110" s="2"/>
      <c r="AD110" s="2"/>
      <c r="AE110" s="145"/>
    </row>
    <row r="111" spans="1:31" ht="15">
      <c r="A111" s="17">
        <v>5000</v>
      </c>
      <c r="B111" s="92"/>
      <c r="C111" s="23" t="s">
        <v>193</v>
      </c>
      <c r="D111" s="23"/>
      <c r="E111" s="26"/>
      <c r="F111" s="125" t="s">
        <v>147</v>
      </c>
      <c r="G111" s="131"/>
      <c r="H111" s="14"/>
      <c r="I111" s="14"/>
      <c r="J111" s="27"/>
      <c r="K111" s="19"/>
      <c r="L111" s="19"/>
      <c r="M111" s="19"/>
      <c r="N111" s="19"/>
      <c r="O111" s="19"/>
      <c r="P111" s="19"/>
      <c r="Q111" s="19"/>
      <c r="R111" s="19"/>
      <c r="S111" s="19"/>
      <c r="T111" s="14" t="s">
        <v>195</v>
      </c>
      <c r="W111" s="127"/>
      <c r="X111" s="127"/>
      <c r="Y111" s="121"/>
      <c r="Z111" s="146"/>
      <c r="AA111" s="120"/>
      <c r="AB111" s="127"/>
      <c r="AC111" s="121"/>
      <c r="AD111" s="121"/>
      <c r="AE111" s="146"/>
    </row>
    <row r="112" spans="1:31" ht="15">
      <c r="A112" s="20" t="s">
        <v>659</v>
      </c>
      <c r="B112" s="93">
        <v>1</v>
      </c>
      <c r="C112" s="21" t="str">
        <f aca="true" t="shared" si="51" ref="C112:C119">IF(A112="","",VLOOKUP($A$111,IF(LEN(A112)=2,SMB,SMA),VLOOKUP(LEFT(A112,1),club,6,FALSE),FALSE))</f>
        <v>Steven Strange</v>
      </c>
      <c r="D112" s="21">
        <f aca="true" t="shared" si="52" ref="D112:D119">IF(A112="","",VLOOKUP($A$111,IF(LEN(A112)=2,SMB,SMA),VLOOKUP(LEFT(A112,1),club,7,FALSE),FALSE))</f>
        <v>0</v>
      </c>
      <c r="E112" s="21" t="str">
        <f aca="true" t="shared" si="53" ref="E112:E119">IF(A112="","",VLOOKUP(LEFT(A112,1),club,2,FALSE))</f>
        <v>Essex</v>
      </c>
      <c r="F112" s="152" t="s">
        <v>721</v>
      </c>
      <c r="G112" s="134">
        <f>Overallresults!$E$14</f>
        <v>8</v>
      </c>
      <c r="H112" s="14"/>
      <c r="I112" s="14" t="e">
        <f>IF(OR(F112="",TEXT(F112,"[s].0")-VLOOKUP($A111,AWstandards,12,FALSE)&gt;0),0,INT(VLOOKUP($A111,AWstandards,11,FALSE)*(VLOOKUP($A111,AWstandards,12,FALSE)-TEXT(F112,"[s].0"))^VLOOKUP($A111,AWstandards,13,FALSE)+0.5))</f>
        <v>#NAME?</v>
      </c>
      <c r="J112" s="22"/>
      <c r="K112" s="19">
        <f aca="true" t="shared" si="54" ref="K112:Q119">IF($A112="","",IF(LEFT($A112,1)=K$12,$G112,""))</f>
      </c>
      <c r="L112" s="19">
        <f t="shared" si="54"/>
      </c>
      <c r="M112" s="19">
        <f t="shared" si="54"/>
      </c>
      <c r="N112" s="19">
        <f t="shared" si="54"/>
        <v>8</v>
      </c>
      <c r="O112" s="19">
        <f t="shared" si="54"/>
      </c>
      <c r="P112" s="19">
        <f t="shared" si="54"/>
      </c>
      <c r="Q112" s="19">
        <f t="shared" si="54"/>
      </c>
      <c r="R112" s="19">
        <f aca="true" t="shared" si="55" ref="R112:R119">IF($A112="","",IF(LEFT($A112,1)=R$11,$G112,""))</f>
      </c>
      <c r="S112" s="19"/>
      <c r="T112" s="14"/>
      <c r="W112" s="120"/>
      <c r="X112" s="120"/>
      <c r="Y112" s="120"/>
      <c r="Z112" s="144"/>
      <c r="AA112" s="120"/>
      <c r="AB112" s="120"/>
      <c r="AC112" s="120"/>
      <c r="AD112" s="120"/>
      <c r="AE112" s="144"/>
    </row>
    <row r="113" spans="1:31" ht="15">
      <c r="A113" s="20"/>
      <c r="B113" s="93">
        <v>2</v>
      </c>
      <c r="C113" s="21">
        <f t="shared" si="51"/>
      </c>
      <c r="D113" s="21">
        <f t="shared" si="52"/>
      </c>
      <c r="E113" s="21">
        <f t="shared" si="53"/>
      </c>
      <c r="F113" s="152" t="s">
        <v>147</v>
      </c>
      <c r="G113" s="134">
        <f>Overallresults!$E$15</f>
        <v>6</v>
      </c>
      <c r="H113" s="14"/>
      <c r="I113" s="14" t="e">
        <f>IF(OR(F113="",TEXT(F113,"[s].0")-VLOOKUP($A111,AWstandards,12,FALSE)&gt;0),0,INT(VLOOKUP($A111,AWstandards,11,FALSE)*(VLOOKUP($A111,AWstandards,12,FALSE)-TEXT(F113,"[s].0"))^VLOOKUP($A111,AWstandards,13,FALSE)+0.5))</f>
        <v>#VALUE!</v>
      </c>
      <c r="J113" s="22"/>
      <c r="K113" s="19">
        <f t="shared" si="54"/>
      </c>
      <c r="L113" s="19">
        <f t="shared" si="54"/>
      </c>
      <c r="M113" s="19">
        <f t="shared" si="54"/>
      </c>
      <c r="N113" s="19">
        <f t="shared" si="54"/>
      </c>
      <c r="O113" s="19">
        <f t="shared" si="54"/>
      </c>
      <c r="P113" s="19">
        <f t="shared" si="54"/>
      </c>
      <c r="Q113" s="19">
        <f t="shared" si="54"/>
      </c>
      <c r="R113" s="19">
        <f t="shared" si="55"/>
      </c>
      <c r="S113" s="19"/>
      <c r="T113" s="14"/>
      <c r="W113" s="120"/>
      <c r="X113" s="120"/>
      <c r="Y113" s="120"/>
      <c r="Z113" s="144"/>
      <c r="AA113" s="120"/>
      <c r="AB113" s="120"/>
      <c r="AC113" s="120"/>
      <c r="AD113" s="120"/>
      <c r="AE113" s="144"/>
    </row>
    <row r="114" spans="1:31" ht="17.25" customHeight="1">
      <c r="A114" s="20"/>
      <c r="B114" s="93">
        <v>3</v>
      </c>
      <c r="C114" s="21">
        <f t="shared" si="51"/>
      </c>
      <c r="D114" s="21">
        <f t="shared" si="52"/>
      </c>
      <c r="E114" s="21">
        <f t="shared" si="53"/>
      </c>
      <c r="F114" s="152" t="s">
        <v>147</v>
      </c>
      <c r="G114" s="134">
        <f>Overallresults!$E$16</f>
        <v>4</v>
      </c>
      <c r="H114" s="14"/>
      <c r="I114" s="14" t="e">
        <f>IF(OR(F114="",TEXT(F114,"[s].0")-VLOOKUP($A111,AWstandards,12,FALSE)&gt;0),0,INT(VLOOKUP($A111,AWstandards,11,FALSE)*(VLOOKUP($A111,AWstandards,12,FALSE)-TEXT(F114,"[s].0"))^VLOOKUP($A111,AWstandards,13,FALSE)+0.5))</f>
        <v>#VALUE!</v>
      </c>
      <c r="J114" s="22"/>
      <c r="K114" s="19">
        <f t="shared" si="54"/>
      </c>
      <c r="L114" s="19">
        <f t="shared" si="54"/>
      </c>
      <c r="M114" s="19">
        <f t="shared" si="54"/>
      </c>
      <c r="N114" s="19">
        <f t="shared" si="54"/>
      </c>
      <c r="O114" s="19">
        <f t="shared" si="54"/>
      </c>
      <c r="P114" s="19">
        <f t="shared" si="54"/>
      </c>
      <c r="Q114" s="19">
        <f t="shared" si="54"/>
      </c>
      <c r="R114" s="19">
        <f t="shared" si="55"/>
      </c>
      <c r="S114" s="19"/>
      <c r="T114" s="14"/>
      <c r="W114" s="120"/>
      <c r="X114" s="120"/>
      <c r="Y114" s="120"/>
      <c r="Z114" s="144"/>
      <c r="AA114" s="120"/>
      <c r="AB114" s="120"/>
      <c r="AC114" s="120"/>
      <c r="AD114" s="120"/>
      <c r="AE114" s="144"/>
    </row>
    <row r="115" spans="1:31" ht="17.25" customHeight="1">
      <c r="A115" s="20"/>
      <c r="B115" s="93" t="s">
        <v>21</v>
      </c>
      <c r="C115" s="21">
        <f t="shared" si="51"/>
      </c>
      <c r="D115" s="21">
        <f t="shared" si="52"/>
      </c>
      <c r="E115" s="21">
        <f t="shared" si="53"/>
      </c>
      <c r="F115" s="152" t="s">
        <v>147</v>
      </c>
      <c r="G115" s="134">
        <f>Overallresults!$E$17</f>
        <v>3</v>
      </c>
      <c r="H115" s="14"/>
      <c r="I115" s="14"/>
      <c r="J115" s="22"/>
      <c r="K115" s="19">
        <f t="shared" si="54"/>
      </c>
      <c r="L115" s="19">
        <f t="shared" si="54"/>
      </c>
      <c r="M115" s="19">
        <f t="shared" si="54"/>
      </c>
      <c r="N115" s="19">
        <f t="shared" si="54"/>
      </c>
      <c r="O115" s="19">
        <f t="shared" si="54"/>
      </c>
      <c r="P115" s="19">
        <f t="shared" si="54"/>
      </c>
      <c r="Q115" s="19">
        <f t="shared" si="54"/>
      </c>
      <c r="R115" s="19">
        <f t="shared" si="55"/>
      </c>
      <c r="S115" s="19"/>
      <c r="T115" s="14"/>
      <c r="W115" s="120"/>
      <c r="X115" s="120"/>
      <c r="Y115" s="120"/>
      <c r="Z115" s="144"/>
      <c r="AA115" s="120"/>
      <c r="AB115" s="120"/>
      <c r="AC115" s="120"/>
      <c r="AD115" s="120"/>
      <c r="AE115" s="144"/>
    </row>
    <row r="116" spans="1:31" ht="17.25" customHeight="1">
      <c r="A116" s="20"/>
      <c r="B116" s="93" t="s">
        <v>22</v>
      </c>
      <c r="C116" s="21">
        <f t="shared" si="51"/>
      </c>
      <c r="D116" s="21">
        <f t="shared" si="52"/>
      </c>
      <c r="E116" s="21">
        <f t="shared" si="53"/>
      </c>
      <c r="F116" s="152" t="s">
        <v>147</v>
      </c>
      <c r="G116" s="134">
        <f>Overallresults!$E$18</f>
        <v>2</v>
      </c>
      <c r="H116" s="14"/>
      <c r="I116" s="14"/>
      <c r="J116" s="22"/>
      <c r="K116" s="19">
        <f t="shared" si="54"/>
      </c>
      <c r="L116" s="19">
        <f t="shared" si="54"/>
      </c>
      <c r="M116" s="19">
        <f t="shared" si="54"/>
      </c>
      <c r="N116" s="19">
        <f t="shared" si="54"/>
      </c>
      <c r="O116" s="19">
        <f t="shared" si="54"/>
      </c>
      <c r="P116" s="19">
        <f t="shared" si="54"/>
      </c>
      <c r="Q116" s="19">
        <f t="shared" si="54"/>
      </c>
      <c r="R116" s="19">
        <f t="shared" si="55"/>
      </c>
      <c r="S116" s="19"/>
      <c r="T116" s="14"/>
      <c r="W116" s="120"/>
      <c r="X116" s="120"/>
      <c r="Y116" s="120"/>
      <c r="Z116" s="144"/>
      <c r="AA116" s="120"/>
      <c r="AB116" s="120"/>
      <c r="AC116" s="120"/>
      <c r="AD116" s="120"/>
      <c r="AE116" s="144"/>
    </row>
    <row r="117" spans="1:31" ht="17.25" customHeight="1">
      <c r="A117" s="20"/>
      <c r="B117" s="93" t="s">
        <v>23</v>
      </c>
      <c r="C117" s="21">
        <f t="shared" si="51"/>
      </c>
      <c r="D117" s="21">
        <f t="shared" si="52"/>
      </c>
      <c r="E117" s="21">
        <f t="shared" si="53"/>
      </c>
      <c r="F117" s="152" t="s">
        <v>147</v>
      </c>
      <c r="G117" s="134">
        <f>Overallresults!$E$19</f>
        <v>1</v>
      </c>
      <c r="H117" s="14"/>
      <c r="I117" s="14"/>
      <c r="J117" s="22"/>
      <c r="K117" s="19">
        <f t="shared" si="54"/>
      </c>
      <c r="L117" s="19">
        <f t="shared" si="54"/>
      </c>
      <c r="M117" s="19">
        <f t="shared" si="54"/>
      </c>
      <c r="N117" s="19">
        <f t="shared" si="54"/>
      </c>
      <c r="O117" s="19">
        <f t="shared" si="54"/>
      </c>
      <c r="P117" s="19">
        <f t="shared" si="54"/>
      </c>
      <c r="Q117" s="19">
        <f t="shared" si="54"/>
      </c>
      <c r="R117" s="19">
        <f t="shared" si="55"/>
      </c>
      <c r="S117" s="19"/>
      <c r="T117" s="14"/>
      <c r="W117" s="120"/>
      <c r="X117" s="120"/>
      <c r="Y117" s="120"/>
      <c r="Z117" s="144"/>
      <c r="AA117" s="120"/>
      <c r="AB117" s="120"/>
      <c r="AC117" s="120"/>
      <c r="AD117" s="120"/>
      <c r="AE117" s="144"/>
    </row>
    <row r="118" spans="1:31" ht="17.25" customHeight="1">
      <c r="A118" s="20"/>
      <c r="B118" s="93" t="s">
        <v>24</v>
      </c>
      <c r="C118" s="21">
        <f t="shared" si="51"/>
      </c>
      <c r="D118" s="21">
        <f t="shared" si="52"/>
      </c>
      <c r="E118" s="21">
        <f t="shared" si="53"/>
      </c>
      <c r="F118" s="152" t="s">
        <v>147</v>
      </c>
      <c r="G118" s="134">
        <f>Overallresults!$E$20</f>
        <v>0</v>
      </c>
      <c r="H118" s="14"/>
      <c r="I118" s="14"/>
      <c r="J118" s="22"/>
      <c r="K118" s="19">
        <f t="shared" si="54"/>
      </c>
      <c r="L118" s="19">
        <f t="shared" si="54"/>
      </c>
      <c r="M118" s="19">
        <f t="shared" si="54"/>
      </c>
      <c r="N118" s="19">
        <f t="shared" si="54"/>
      </c>
      <c r="O118" s="19">
        <f t="shared" si="54"/>
      </c>
      <c r="P118" s="19">
        <f t="shared" si="54"/>
      </c>
      <c r="Q118" s="19">
        <f t="shared" si="54"/>
      </c>
      <c r="R118" s="19">
        <f t="shared" si="55"/>
      </c>
      <c r="S118" s="19"/>
      <c r="T118" s="14"/>
      <c r="W118" s="120"/>
      <c r="X118" s="120"/>
      <c r="Y118" s="120"/>
      <c r="Z118" s="144"/>
      <c r="AA118" s="120"/>
      <c r="AB118" s="120"/>
      <c r="AC118" s="120"/>
      <c r="AD118" s="120"/>
      <c r="AE118" s="144"/>
    </row>
    <row r="119" spans="1:31" ht="15">
      <c r="A119" s="20"/>
      <c r="B119" s="93" t="s">
        <v>25</v>
      </c>
      <c r="C119" s="21">
        <f t="shared" si="51"/>
      </c>
      <c r="D119" s="21">
        <f t="shared" si="52"/>
      </c>
      <c r="E119" s="21">
        <f t="shared" si="53"/>
      </c>
      <c r="F119" s="152" t="s">
        <v>147</v>
      </c>
      <c r="G119" s="134">
        <f>Overallresults!$E$21</f>
        <v>0</v>
      </c>
      <c r="H119" s="14"/>
      <c r="I119" s="14" t="e">
        <f>IF(OR(F119="",TEXT(F119,"[s].0")-VLOOKUP($A111,AWstandards,12,FALSE)&gt;0),0,INT(VLOOKUP($A111,AWstandards,11,FALSE)*(VLOOKUP($A111,AWstandards,12,FALSE)-TEXT(F119,"[s].0"))^VLOOKUP($A111,AWstandards,13,FALSE)+0.5))</f>
        <v>#VALUE!</v>
      </c>
      <c r="J119" s="22"/>
      <c r="K119" s="19">
        <f t="shared" si="54"/>
      </c>
      <c r="L119" s="19">
        <f t="shared" si="54"/>
      </c>
      <c r="M119" s="19">
        <f t="shared" si="54"/>
      </c>
      <c r="N119" s="19">
        <f t="shared" si="54"/>
      </c>
      <c r="O119" s="19">
        <f t="shared" si="54"/>
      </c>
      <c r="P119" s="19">
        <f t="shared" si="54"/>
      </c>
      <c r="Q119" s="19">
        <f t="shared" si="54"/>
      </c>
      <c r="R119" s="19">
        <f t="shared" si="55"/>
      </c>
      <c r="S119" s="19">
        <f>SUM(Decsheets!$W$5:$W$12)-(SUM(K112:Q119))</f>
        <v>16</v>
      </c>
      <c r="T119" s="14"/>
      <c r="W119" s="120"/>
      <c r="X119" s="120"/>
      <c r="Y119" s="120"/>
      <c r="Z119" s="144"/>
      <c r="AA119" s="120"/>
      <c r="AB119" s="120"/>
      <c r="AC119" s="120"/>
      <c r="AD119" s="120"/>
      <c r="AE119" s="144"/>
    </row>
    <row r="120" spans="1:31" ht="15">
      <c r="A120" s="28" t="s">
        <v>8</v>
      </c>
      <c r="B120" s="92"/>
      <c r="C120" s="23" t="s">
        <v>41</v>
      </c>
      <c r="D120" s="23"/>
      <c r="E120" s="133" t="s">
        <v>172</v>
      </c>
      <c r="F120" s="150">
        <v>1</v>
      </c>
      <c r="G120" s="131"/>
      <c r="H120" s="14"/>
      <c r="I120" s="14"/>
      <c r="J120" s="14"/>
      <c r="K120" s="19"/>
      <c r="L120" s="19"/>
      <c r="M120" s="19"/>
      <c r="N120" s="19"/>
      <c r="O120" s="19"/>
      <c r="P120" s="19"/>
      <c r="Q120" s="19"/>
      <c r="R120" s="19"/>
      <c r="S120" s="19"/>
      <c r="T120" s="14" t="s">
        <v>42</v>
      </c>
      <c r="W120" s="2"/>
      <c r="X120" s="2"/>
      <c r="Y120" s="2"/>
      <c r="Z120" s="145"/>
      <c r="AA120" s="2"/>
      <c r="AB120" s="2"/>
      <c r="AC120" s="2"/>
      <c r="AD120" s="2"/>
      <c r="AE120" s="145"/>
    </row>
    <row r="121" spans="1:31" ht="15">
      <c r="A121" s="20" t="s">
        <v>155</v>
      </c>
      <c r="B121" s="93">
        <v>1</v>
      </c>
      <c r="C121" s="21" t="str">
        <f aca="true" t="shared" si="56" ref="C121:C128">IF(A121="","",VLOOKUP($A$120,IF(LEN(A121)=2,SMB,SMA),VLOOKUP(LEFT(A121,1),club,6,FALSE),FALSE))</f>
        <v>Bradley Reed</v>
      </c>
      <c r="D121" s="21">
        <f aca="true" t="shared" si="57" ref="D121:D128">IF(A121="","",VLOOKUP($A$120,IF(LEN(A121)=2,SMB,SMA),VLOOKUP(LEFT(A121,1),club,7,FALSE),FALSE))</f>
        <v>0</v>
      </c>
      <c r="E121" s="21" t="str">
        <f aca="true" t="shared" si="58" ref="E121:E128">IF(A121="","",VLOOKUP(LEFT(A121,1),club,2,FALSE))</f>
        <v>Essex</v>
      </c>
      <c r="F121" s="128">
        <v>14.9</v>
      </c>
      <c r="G121" s="134">
        <f>Overallresults!$D$14</f>
        <v>12</v>
      </c>
      <c r="H121" s="14"/>
      <c r="I121" s="14" t="e">
        <f>IF(OR(F121="",F121-VLOOKUP($A120,AWstandards,12,FALSE)&gt;0),0,INT(VLOOKUP($A120,AWstandards,11,FALSE)*(VLOOKUP($A120,AWstandards,12,FALSE)-F121)^VLOOKUP($A120,AWstandards,13,FALSE)+0.5))</f>
        <v>#NAME?</v>
      </c>
      <c r="J121" s="22"/>
      <c r="K121" s="19">
        <f aca="true" t="shared" si="59" ref="K121:Q128">IF($A121="","",IF(LEFT($A121,1)=K$12,$G121,""))</f>
      </c>
      <c r="L121" s="19">
        <f t="shared" si="59"/>
      </c>
      <c r="M121" s="19">
        <f t="shared" si="59"/>
      </c>
      <c r="N121" s="19">
        <f t="shared" si="59"/>
        <v>12</v>
      </c>
      <c r="O121" s="19">
        <f t="shared" si="59"/>
      </c>
      <c r="P121" s="19">
        <f t="shared" si="59"/>
      </c>
      <c r="Q121" s="19">
        <f t="shared" si="59"/>
      </c>
      <c r="R121" s="19">
        <f aca="true" t="shared" si="60" ref="R121:R128">IF($A121="","",IF(LEFT($A121,1)=R$11,$G121,""))</f>
      </c>
      <c r="S121" s="19"/>
      <c r="T121" s="14"/>
      <c r="W121" s="127"/>
      <c r="X121" s="121"/>
      <c r="Y121" s="121"/>
      <c r="Z121" s="146"/>
      <c r="AB121" s="127"/>
      <c r="AC121" s="127"/>
      <c r="AD121" s="121"/>
      <c r="AE121" s="146"/>
    </row>
    <row r="122" spans="1:31" ht="15">
      <c r="A122" s="20" t="s">
        <v>270</v>
      </c>
      <c r="B122" s="93">
        <v>2</v>
      </c>
      <c r="C122" s="21" t="str">
        <f t="shared" si="56"/>
        <v>Ayomide Byron</v>
      </c>
      <c r="D122" s="21">
        <f t="shared" si="57"/>
        <v>0</v>
      </c>
      <c r="E122" s="21" t="str">
        <f t="shared" si="58"/>
        <v>Hertfordshire</v>
      </c>
      <c r="F122" s="128">
        <v>14.9</v>
      </c>
      <c r="G122" s="134">
        <f>Overallresults!$D$15</f>
        <v>10</v>
      </c>
      <c r="H122" s="14"/>
      <c r="I122" s="14" t="e">
        <f>IF(OR(F122="",F122-VLOOKUP($A120,AWstandards,12,FALSE)&gt;0),0,INT(VLOOKUP($A120,AWstandards,11,FALSE)*(VLOOKUP($A120,AWstandards,12,FALSE)-F122)^VLOOKUP($A120,AWstandards,13,FALSE)+0.5))</f>
        <v>#NAME?</v>
      </c>
      <c r="J122" s="22"/>
      <c r="K122" s="19">
        <f t="shared" si="59"/>
      </c>
      <c r="L122" s="19">
        <f t="shared" si="59"/>
      </c>
      <c r="M122" s="19">
        <f t="shared" si="59"/>
        <v>10</v>
      </c>
      <c r="N122" s="19">
        <f t="shared" si="59"/>
      </c>
      <c r="O122" s="19">
        <f t="shared" si="59"/>
      </c>
      <c r="P122" s="19">
        <f t="shared" si="59"/>
      </c>
      <c r="Q122" s="19">
        <f t="shared" si="59"/>
      </c>
      <c r="R122" s="19">
        <f t="shared" si="60"/>
      </c>
      <c r="S122" s="19"/>
      <c r="T122" s="14"/>
      <c r="W122" s="120"/>
      <c r="X122" s="120"/>
      <c r="Y122" s="120"/>
      <c r="Z122" s="144"/>
      <c r="AB122" s="120"/>
      <c r="AC122" s="120"/>
      <c r="AD122" s="120"/>
      <c r="AE122" s="144"/>
    </row>
    <row r="123" spans="1:31" ht="15">
      <c r="A123" s="20" t="s">
        <v>157</v>
      </c>
      <c r="B123" s="93">
        <v>3</v>
      </c>
      <c r="C123" s="21" t="str">
        <f t="shared" si="56"/>
        <v>Thomas Brennand</v>
      </c>
      <c r="D123" s="21">
        <f t="shared" si="57"/>
        <v>0</v>
      </c>
      <c r="E123" s="21" t="str">
        <f t="shared" si="58"/>
        <v>Cambridgeshire</v>
      </c>
      <c r="F123" s="128">
        <v>20.4</v>
      </c>
      <c r="G123" s="134">
        <f>Overallresults!$D$16</f>
        <v>8</v>
      </c>
      <c r="H123" s="14"/>
      <c r="I123" s="14" t="e">
        <f>IF(OR(F123="",F123-VLOOKUP($A120,AWstandards,12,FALSE)&gt;0),0,INT(VLOOKUP($A120,AWstandards,11,FALSE)*(VLOOKUP($A120,AWstandards,12,FALSE)-F123)^VLOOKUP($A120,AWstandards,13,FALSE)+0.5))</f>
        <v>#NAME?</v>
      </c>
      <c r="J123" s="22"/>
      <c r="K123" s="19">
        <f t="shared" si="59"/>
      </c>
      <c r="L123" s="19">
        <f t="shared" si="59"/>
        <v>8</v>
      </c>
      <c r="M123" s="19">
        <f t="shared" si="59"/>
      </c>
      <c r="N123" s="19">
        <f t="shared" si="59"/>
      </c>
      <c r="O123" s="19">
        <f t="shared" si="59"/>
      </c>
      <c r="P123" s="19">
        <f t="shared" si="59"/>
      </c>
      <c r="Q123" s="19">
        <f t="shared" si="59"/>
      </c>
      <c r="R123" s="19">
        <f t="shared" si="60"/>
      </c>
      <c r="S123" s="19"/>
      <c r="T123" s="14"/>
      <c r="W123" s="120"/>
      <c r="X123" s="120"/>
      <c r="Y123" s="120"/>
      <c r="Z123" s="144"/>
      <c r="AB123" s="120"/>
      <c r="AC123" s="120"/>
      <c r="AD123" s="120"/>
      <c r="AE123" s="144"/>
    </row>
    <row r="124" spans="1:31" ht="15">
      <c r="A124" s="20"/>
      <c r="B124" s="93" t="s">
        <v>21</v>
      </c>
      <c r="C124" s="21">
        <f t="shared" si="56"/>
      </c>
      <c r="D124" s="21">
        <f t="shared" si="57"/>
      </c>
      <c r="E124" s="21">
        <f t="shared" si="58"/>
      </c>
      <c r="F124" s="128" t="s">
        <v>147</v>
      </c>
      <c r="G124" s="134">
        <f>Overallresults!$D$17</f>
        <v>6</v>
      </c>
      <c r="H124" s="14"/>
      <c r="I124" s="14"/>
      <c r="J124" s="22"/>
      <c r="K124" s="19">
        <f t="shared" si="59"/>
      </c>
      <c r="L124" s="19">
        <f t="shared" si="59"/>
      </c>
      <c r="M124" s="19">
        <f t="shared" si="59"/>
      </c>
      <c r="N124" s="19">
        <f t="shared" si="59"/>
      </c>
      <c r="O124" s="19">
        <f t="shared" si="59"/>
      </c>
      <c r="P124" s="19">
        <f t="shared" si="59"/>
      </c>
      <c r="Q124" s="19">
        <f t="shared" si="59"/>
      </c>
      <c r="R124" s="19">
        <f t="shared" si="60"/>
      </c>
      <c r="S124" s="19"/>
      <c r="T124" s="14"/>
      <c r="W124" s="120"/>
      <c r="X124" s="120"/>
      <c r="Y124" s="120"/>
      <c r="Z124" s="144"/>
      <c r="AB124" s="120"/>
      <c r="AC124" s="120"/>
      <c r="AD124" s="120"/>
      <c r="AE124" s="144"/>
    </row>
    <row r="125" spans="1:31" ht="15">
      <c r="A125" s="20"/>
      <c r="B125" s="93" t="s">
        <v>22</v>
      </c>
      <c r="C125" s="21">
        <f t="shared" si="56"/>
      </c>
      <c r="D125" s="21">
        <f t="shared" si="57"/>
      </c>
      <c r="E125" s="21">
        <f t="shared" si="58"/>
      </c>
      <c r="F125" s="128" t="s">
        <v>147</v>
      </c>
      <c r="G125" s="134">
        <f>Overallresults!$D$18</f>
        <v>5</v>
      </c>
      <c r="H125" s="14"/>
      <c r="I125" s="14"/>
      <c r="J125" s="22"/>
      <c r="K125" s="19">
        <f t="shared" si="59"/>
      </c>
      <c r="L125" s="19">
        <f t="shared" si="59"/>
      </c>
      <c r="M125" s="19">
        <f t="shared" si="59"/>
      </c>
      <c r="N125" s="19">
        <f t="shared" si="59"/>
      </c>
      <c r="O125" s="19">
        <f t="shared" si="59"/>
      </c>
      <c r="P125" s="19">
        <f t="shared" si="59"/>
      </c>
      <c r="Q125" s="19">
        <f t="shared" si="59"/>
      </c>
      <c r="R125" s="19">
        <f t="shared" si="60"/>
      </c>
      <c r="S125" s="19"/>
      <c r="T125" s="14"/>
      <c r="W125" s="120"/>
      <c r="X125" s="120"/>
      <c r="Y125" s="120"/>
      <c r="Z125" s="144"/>
      <c r="AB125" s="120"/>
      <c r="AC125" s="120"/>
      <c r="AD125" s="120"/>
      <c r="AE125" s="144"/>
    </row>
    <row r="126" spans="1:31" ht="15">
      <c r="A126" s="20"/>
      <c r="B126" s="93" t="s">
        <v>23</v>
      </c>
      <c r="C126" s="21">
        <f t="shared" si="56"/>
      </c>
      <c r="D126" s="21">
        <f t="shared" si="57"/>
      </c>
      <c r="E126" s="21">
        <f t="shared" si="58"/>
      </c>
      <c r="F126" s="128" t="s">
        <v>147</v>
      </c>
      <c r="G126" s="134">
        <f>Overallresults!$D$19</f>
        <v>4</v>
      </c>
      <c r="H126" s="14"/>
      <c r="I126" s="14"/>
      <c r="J126" s="22"/>
      <c r="K126" s="19">
        <f t="shared" si="59"/>
      </c>
      <c r="L126" s="19">
        <f t="shared" si="59"/>
      </c>
      <c r="M126" s="19">
        <f t="shared" si="59"/>
      </c>
      <c r="N126" s="19">
        <f t="shared" si="59"/>
      </c>
      <c r="O126" s="19">
        <f t="shared" si="59"/>
      </c>
      <c r="P126" s="19">
        <f t="shared" si="59"/>
      </c>
      <c r="Q126" s="19">
        <f t="shared" si="59"/>
      </c>
      <c r="R126" s="19">
        <f t="shared" si="60"/>
      </c>
      <c r="S126" s="19"/>
      <c r="T126" s="14"/>
      <c r="W126" s="120"/>
      <c r="X126" s="120"/>
      <c r="Y126" s="120"/>
      <c r="Z126" s="144"/>
      <c r="AB126" s="120"/>
      <c r="AC126" s="120"/>
      <c r="AD126" s="120"/>
      <c r="AE126" s="144"/>
    </row>
    <row r="127" spans="1:31" ht="15">
      <c r="A127" s="20"/>
      <c r="B127" s="93" t="s">
        <v>24</v>
      </c>
      <c r="C127" s="21">
        <f t="shared" si="56"/>
      </c>
      <c r="D127" s="21">
        <f t="shared" si="57"/>
      </c>
      <c r="E127" s="21">
        <f t="shared" si="58"/>
      </c>
      <c r="F127" s="128" t="s">
        <v>147</v>
      </c>
      <c r="G127" s="134">
        <f>Overallresults!$D$20</f>
        <v>0</v>
      </c>
      <c r="H127" s="14"/>
      <c r="I127" s="14"/>
      <c r="J127" s="22"/>
      <c r="K127" s="19">
        <f t="shared" si="59"/>
      </c>
      <c r="L127" s="19">
        <f t="shared" si="59"/>
      </c>
      <c r="M127" s="19">
        <f t="shared" si="59"/>
      </c>
      <c r="N127" s="19">
        <f t="shared" si="59"/>
      </c>
      <c r="O127" s="19">
        <f t="shared" si="59"/>
      </c>
      <c r="P127" s="19">
        <f t="shared" si="59"/>
      </c>
      <c r="Q127" s="19">
        <f t="shared" si="59"/>
      </c>
      <c r="R127" s="19">
        <f t="shared" si="60"/>
      </c>
      <c r="S127" s="19"/>
      <c r="T127" s="14"/>
      <c r="W127" s="120"/>
      <c r="X127" s="120"/>
      <c r="Y127" s="120"/>
      <c r="Z127" s="144"/>
      <c r="AB127" s="120"/>
      <c r="AC127" s="120"/>
      <c r="AD127" s="120"/>
      <c r="AE127" s="144"/>
    </row>
    <row r="128" spans="1:31" ht="15">
      <c r="A128" s="20"/>
      <c r="B128" s="93" t="s">
        <v>25</v>
      </c>
      <c r="C128" s="21">
        <f t="shared" si="56"/>
      </c>
      <c r="D128" s="21">
        <f t="shared" si="57"/>
      </c>
      <c r="E128" s="21">
        <f t="shared" si="58"/>
      </c>
      <c r="F128" s="128" t="s">
        <v>147</v>
      </c>
      <c r="G128" s="134">
        <f>Overallresults!$D$21</f>
        <v>0</v>
      </c>
      <c r="H128" s="14"/>
      <c r="I128" s="14" t="e">
        <f>IF(OR(F128="",F128-VLOOKUP($A120,AWstandards,12,FALSE)&gt;0),0,INT(VLOOKUP($A120,AWstandards,11,FALSE)*(VLOOKUP($A120,AWstandards,12,FALSE)-F128)^VLOOKUP($A120,AWstandards,13,FALSE)+0.5))</f>
        <v>#VALUE!</v>
      </c>
      <c r="J128" s="22"/>
      <c r="K128" s="19">
        <f t="shared" si="59"/>
      </c>
      <c r="L128" s="19">
        <f t="shared" si="59"/>
      </c>
      <c r="M128" s="19">
        <f t="shared" si="59"/>
      </c>
      <c r="N128" s="19">
        <f t="shared" si="59"/>
      </c>
      <c r="O128" s="19">
        <f t="shared" si="59"/>
      </c>
      <c r="P128" s="19">
        <f t="shared" si="59"/>
      </c>
      <c r="Q128" s="19">
        <f t="shared" si="59"/>
      </c>
      <c r="R128" s="19">
        <f t="shared" si="60"/>
      </c>
      <c r="S128" s="19">
        <f>SUM(Decsheets!$V$5:$V$12)-(SUM(K121:Q128))</f>
        <v>15</v>
      </c>
      <c r="T128" s="14"/>
      <c r="W128" s="120"/>
      <c r="X128" s="120"/>
      <c r="Y128" s="120"/>
      <c r="Z128" s="144"/>
      <c r="AB128" s="120"/>
      <c r="AC128" s="120"/>
      <c r="AD128" s="120"/>
      <c r="AE128" s="144"/>
    </row>
    <row r="129" spans="1:31" ht="15">
      <c r="A129" s="28" t="s">
        <v>8</v>
      </c>
      <c r="B129" s="92"/>
      <c r="C129" s="23" t="s">
        <v>43</v>
      </c>
      <c r="D129" s="23"/>
      <c r="E129" s="133" t="s">
        <v>172</v>
      </c>
      <c r="F129" s="150">
        <v>1</v>
      </c>
      <c r="G129" s="131"/>
      <c r="H129" s="14"/>
      <c r="I129" s="14"/>
      <c r="J129" s="14"/>
      <c r="K129" s="19"/>
      <c r="L129" s="19"/>
      <c r="M129" s="19"/>
      <c r="N129" s="19"/>
      <c r="O129" s="19"/>
      <c r="P129" s="19"/>
      <c r="Q129" s="19"/>
      <c r="R129" s="19"/>
      <c r="S129" s="19"/>
      <c r="T129" s="14" t="s">
        <v>44</v>
      </c>
      <c r="W129" s="120"/>
      <c r="X129" s="120"/>
      <c r="Y129" s="120"/>
      <c r="Z129" s="144"/>
      <c r="AB129" s="120"/>
      <c r="AC129" s="120"/>
      <c r="AD129" s="120"/>
      <c r="AE129" s="144"/>
    </row>
    <row r="130" spans="1:31" ht="15">
      <c r="A130" s="20" t="s">
        <v>659</v>
      </c>
      <c r="B130" s="93">
        <v>1</v>
      </c>
      <c r="C130" s="21" t="str">
        <f aca="true" t="shared" si="61" ref="C130:C137">IF(A130="","",VLOOKUP($A$129,IF(LEN(A130)=2,SMB,SMA),VLOOKUP(LEFT(A130,1),club,6,FALSE),FALSE))</f>
        <v>Jack Broadbent</v>
      </c>
      <c r="D130" s="21">
        <f aca="true" t="shared" si="62" ref="D130:D137">IF(A130="","",VLOOKUP($A$129,IF(LEN(A130)=2,SMB,SMA),VLOOKUP(LEFT(A130,1),club,7,FALSE),FALSE))</f>
        <v>0</v>
      </c>
      <c r="E130" s="21" t="str">
        <f aca="true" t="shared" si="63" ref="E130:E137">IF(A130="","",VLOOKUP(LEFT(A130,1),club,2,FALSE))</f>
        <v>Essex</v>
      </c>
      <c r="F130" s="128">
        <v>15.6</v>
      </c>
      <c r="G130" s="134">
        <f>Overallresults!$E$14</f>
        <v>8</v>
      </c>
      <c r="H130" s="14"/>
      <c r="I130" s="14" t="e">
        <f>IF(OR(F130="",F130-VLOOKUP($A129,AWstandards,12,FALSE)&gt;0),0,INT(VLOOKUP($A129,AWstandards,11,FALSE)*(VLOOKUP($A129,AWstandards,12,FALSE)-F130)^VLOOKUP($A129,AWstandards,13,FALSE)+0.5))</f>
        <v>#NAME?</v>
      </c>
      <c r="J130" s="22"/>
      <c r="K130" s="19">
        <f aca="true" t="shared" si="64" ref="K130:Q137">IF($A130="","",IF(LEFT($A130,1)=K$12,$G130,""))</f>
      </c>
      <c r="L130" s="19">
        <f t="shared" si="64"/>
      </c>
      <c r="M130" s="19">
        <f t="shared" si="64"/>
      </c>
      <c r="N130" s="19">
        <f t="shared" si="64"/>
        <v>8</v>
      </c>
      <c r="O130" s="19">
        <f t="shared" si="64"/>
      </c>
      <c r="P130" s="19">
        <f t="shared" si="64"/>
      </c>
      <c r="Q130" s="19">
        <f t="shared" si="64"/>
      </c>
      <c r="R130" s="19">
        <f aca="true" t="shared" si="65" ref="R130:R137">IF($A130="","",IF(LEFT($A130,1)=R$11,$G130,""))</f>
      </c>
      <c r="S130" s="19"/>
      <c r="T130" s="14"/>
      <c r="Z130" s="157"/>
      <c r="AE130" s="157"/>
    </row>
    <row r="131" spans="1:31" ht="15">
      <c r="A131" s="20" t="s">
        <v>660</v>
      </c>
      <c r="B131" s="93">
        <v>2</v>
      </c>
      <c r="C131" s="21" t="str">
        <f t="shared" si="61"/>
        <v>Elior Harris</v>
      </c>
      <c r="D131" s="21">
        <f t="shared" si="62"/>
        <v>0</v>
      </c>
      <c r="E131" s="21" t="str">
        <f t="shared" si="63"/>
        <v>Hertfordshire</v>
      </c>
      <c r="F131" s="128">
        <v>18.3</v>
      </c>
      <c r="G131" s="134">
        <f>Overallresults!$E$15</f>
        <v>6</v>
      </c>
      <c r="H131" s="14"/>
      <c r="I131" s="14" t="e">
        <f>IF(OR(F131="",F131-VLOOKUP($A129,AWstandards,12,FALSE)&gt;0),0,INT(VLOOKUP($A129,AWstandards,11,FALSE)*(VLOOKUP($A129,AWstandards,12,FALSE)-F131)^VLOOKUP($A129,AWstandards,13,FALSE)+0.5))</f>
        <v>#NAME?</v>
      </c>
      <c r="J131" s="22"/>
      <c r="K131" s="19">
        <f t="shared" si="64"/>
      </c>
      <c r="L131" s="19">
        <f t="shared" si="64"/>
      </c>
      <c r="M131" s="19">
        <f t="shared" si="64"/>
        <v>6</v>
      </c>
      <c r="N131" s="19">
        <f t="shared" si="64"/>
      </c>
      <c r="O131" s="19">
        <f t="shared" si="64"/>
      </c>
      <c r="P131" s="19">
        <f t="shared" si="64"/>
      </c>
      <c r="Q131" s="19">
        <f t="shared" si="64"/>
      </c>
      <c r="R131" s="19">
        <f t="shared" si="65"/>
      </c>
      <c r="S131" s="19"/>
      <c r="T131" s="14"/>
      <c r="W131" s="127"/>
      <c r="X131" s="127"/>
      <c r="Y131" s="121"/>
      <c r="Z131" s="146"/>
      <c r="AE131" s="157"/>
    </row>
    <row r="132" spans="1:31" ht="15">
      <c r="A132" s="20" t="s">
        <v>661</v>
      </c>
      <c r="B132" s="93">
        <v>3</v>
      </c>
      <c r="C132" s="21" t="str">
        <f t="shared" si="61"/>
        <v>Jack Huddleston</v>
      </c>
      <c r="D132" s="21">
        <f t="shared" si="62"/>
        <v>0</v>
      </c>
      <c r="E132" s="21" t="str">
        <f t="shared" si="63"/>
        <v>Cambridgeshire</v>
      </c>
      <c r="F132" s="128">
        <v>22.4</v>
      </c>
      <c r="G132" s="134">
        <f>Overallresults!$E$16</f>
        <v>4</v>
      </c>
      <c r="H132" s="14"/>
      <c r="I132" s="14" t="e">
        <f>IF(OR(F132="",F132-VLOOKUP($A129,AWstandards,12,FALSE)&gt;0),0,INT(VLOOKUP($A129,AWstandards,11,FALSE)*(VLOOKUP($A129,AWstandards,12,FALSE)-F132)^VLOOKUP($A129,AWstandards,13,FALSE)+0.5))</f>
        <v>#NAME?</v>
      </c>
      <c r="J132" s="22"/>
      <c r="K132" s="19">
        <f t="shared" si="64"/>
      </c>
      <c r="L132" s="19">
        <f t="shared" si="64"/>
        <v>4</v>
      </c>
      <c r="M132" s="19">
        <f t="shared" si="64"/>
      </c>
      <c r="N132" s="19">
        <f t="shared" si="64"/>
      </c>
      <c r="O132" s="19">
        <f t="shared" si="64"/>
      </c>
      <c r="P132" s="19">
        <f t="shared" si="64"/>
      </c>
      <c r="Q132" s="19">
        <f t="shared" si="64"/>
      </c>
      <c r="R132" s="19">
        <f t="shared" si="65"/>
      </c>
      <c r="S132" s="19"/>
      <c r="T132" s="14"/>
      <c r="W132" s="120"/>
      <c r="X132" s="120"/>
      <c r="Y132" s="120"/>
      <c r="Z132" s="144"/>
      <c r="AB132" s="120"/>
      <c r="AC132" s="120"/>
      <c r="AD132" s="120"/>
      <c r="AE132" s="144"/>
    </row>
    <row r="133" spans="1:31" ht="15">
      <c r="A133" s="20"/>
      <c r="B133" s="93" t="s">
        <v>21</v>
      </c>
      <c r="C133" s="21">
        <f t="shared" si="61"/>
      </c>
      <c r="D133" s="21">
        <f t="shared" si="62"/>
      </c>
      <c r="E133" s="21">
        <f t="shared" si="63"/>
      </c>
      <c r="F133" s="128" t="s">
        <v>147</v>
      </c>
      <c r="G133" s="134">
        <f>Overallresults!$E$17</f>
        <v>3</v>
      </c>
      <c r="H133" s="14"/>
      <c r="I133" s="14"/>
      <c r="J133" s="22"/>
      <c r="K133" s="19">
        <f t="shared" si="64"/>
      </c>
      <c r="L133" s="19">
        <f t="shared" si="64"/>
      </c>
      <c r="M133" s="19">
        <f t="shared" si="64"/>
      </c>
      <c r="N133" s="19">
        <f t="shared" si="64"/>
      </c>
      <c r="O133" s="19">
        <f t="shared" si="64"/>
      </c>
      <c r="P133" s="19">
        <f t="shared" si="64"/>
      </c>
      <c r="Q133" s="19">
        <f t="shared" si="64"/>
      </c>
      <c r="R133" s="19">
        <f t="shared" si="65"/>
      </c>
      <c r="S133" s="19"/>
      <c r="T133" s="14"/>
      <c r="W133" s="120"/>
      <c r="X133" s="120"/>
      <c r="Y133" s="120"/>
      <c r="Z133" s="144"/>
      <c r="AB133" s="120"/>
      <c r="AC133" s="120"/>
      <c r="AD133" s="120"/>
      <c r="AE133" s="144"/>
    </row>
    <row r="134" spans="1:31" ht="15">
      <c r="A134" s="20"/>
      <c r="B134" s="93" t="s">
        <v>22</v>
      </c>
      <c r="C134" s="21">
        <f t="shared" si="61"/>
      </c>
      <c r="D134" s="21">
        <f t="shared" si="62"/>
      </c>
      <c r="E134" s="21">
        <f t="shared" si="63"/>
      </c>
      <c r="F134" s="128" t="s">
        <v>147</v>
      </c>
      <c r="G134" s="134">
        <f>Overallresults!$E$18</f>
        <v>2</v>
      </c>
      <c r="H134" s="14"/>
      <c r="I134" s="14"/>
      <c r="J134" s="22"/>
      <c r="K134" s="19">
        <f t="shared" si="64"/>
      </c>
      <c r="L134" s="19">
        <f t="shared" si="64"/>
      </c>
      <c r="M134" s="19">
        <f t="shared" si="64"/>
      </c>
      <c r="N134" s="19">
        <f t="shared" si="64"/>
      </c>
      <c r="O134" s="19">
        <f t="shared" si="64"/>
      </c>
      <c r="P134" s="19">
        <f t="shared" si="64"/>
      </c>
      <c r="Q134" s="19">
        <f t="shared" si="64"/>
      </c>
      <c r="R134" s="19">
        <f t="shared" si="65"/>
      </c>
      <c r="S134" s="19"/>
      <c r="T134" s="14"/>
      <c r="W134" s="120"/>
      <c r="X134" s="120"/>
      <c r="Y134" s="120"/>
      <c r="Z134" s="144"/>
      <c r="AB134" s="120"/>
      <c r="AC134" s="120"/>
      <c r="AD134" s="120"/>
      <c r="AE134" s="144"/>
    </row>
    <row r="135" spans="1:31" ht="15">
      <c r="A135" s="20"/>
      <c r="B135" s="93" t="s">
        <v>23</v>
      </c>
      <c r="C135" s="21">
        <f t="shared" si="61"/>
      </c>
      <c r="D135" s="21">
        <f t="shared" si="62"/>
      </c>
      <c r="E135" s="21">
        <f t="shared" si="63"/>
      </c>
      <c r="F135" s="128" t="s">
        <v>147</v>
      </c>
      <c r="G135" s="134">
        <f>Overallresults!$E$19</f>
        <v>1</v>
      </c>
      <c r="H135" s="14"/>
      <c r="I135" s="14"/>
      <c r="J135" s="22"/>
      <c r="K135" s="19">
        <f t="shared" si="64"/>
      </c>
      <c r="L135" s="19">
        <f t="shared" si="64"/>
      </c>
      <c r="M135" s="19">
        <f t="shared" si="64"/>
      </c>
      <c r="N135" s="19">
        <f t="shared" si="64"/>
      </c>
      <c r="O135" s="19">
        <f t="shared" si="64"/>
      </c>
      <c r="P135" s="19">
        <f t="shared" si="64"/>
      </c>
      <c r="Q135" s="19">
        <f t="shared" si="64"/>
      </c>
      <c r="R135" s="19">
        <f t="shared" si="65"/>
      </c>
      <c r="S135" s="19"/>
      <c r="T135" s="14"/>
      <c r="W135" s="120"/>
      <c r="X135" s="120"/>
      <c r="Y135" s="120"/>
      <c r="Z135" s="144"/>
      <c r="AB135" s="120"/>
      <c r="AC135" s="120"/>
      <c r="AD135" s="120"/>
      <c r="AE135" s="144"/>
    </row>
    <row r="136" spans="1:20" ht="15">
      <c r="A136" s="20"/>
      <c r="B136" s="93" t="s">
        <v>24</v>
      </c>
      <c r="C136" s="21">
        <f t="shared" si="61"/>
      </c>
      <c r="D136" s="21">
        <f t="shared" si="62"/>
      </c>
      <c r="E136" s="21">
        <f t="shared" si="63"/>
      </c>
      <c r="F136" s="128" t="s">
        <v>147</v>
      </c>
      <c r="G136" s="134">
        <f>Overallresults!$E$20</f>
        <v>0</v>
      </c>
      <c r="H136" s="14"/>
      <c r="I136" s="14"/>
      <c r="J136" s="22"/>
      <c r="K136" s="19">
        <f t="shared" si="64"/>
      </c>
      <c r="L136" s="19">
        <f t="shared" si="64"/>
      </c>
      <c r="M136" s="19">
        <f t="shared" si="64"/>
      </c>
      <c r="N136" s="19">
        <f t="shared" si="64"/>
      </c>
      <c r="O136" s="19">
        <f t="shared" si="64"/>
      </c>
      <c r="P136" s="19">
        <f t="shared" si="64"/>
      </c>
      <c r="Q136" s="19">
        <f t="shared" si="64"/>
      </c>
      <c r="R136" s="19">
        <f t="shared" si="65"/>
      </c>
      <c r="S136" s="19"/>
      <c r="T136" s="14"/>
    </row>
    <row r="137" spans="1:20" ht="15">
      <c r="A137" s="20"/>
      <c r="B137" s="93" t="s">
        <v>25</v>
      </c>
      <c r="C137" s="21">
        <f t="shared" si="61"/>
      </c>
      <c r="D137" s="21">
        <f t="shared" si="62"/>
      </c>
      <c r="E137" s="21">
        <f t="shared" si="63"/>
      </c>
      <c r="F137" s="128" t="s">
        <v>147</v>
      </c>
      <c r="G137" s="134">
        <f>Overallresults!$E$21</f>
        <v>0</v>
      </c>
      <c r="H137" s="14"/>
      <c r="I137" s="14" t="e">
        <f>IF(OR(F137="",F137-VLOOKUP($A129,AWstandards,12,FALSE)&gt;0),0,INT(VLOOKUP($A129,AWstandards,11,FALSE)*(VLOOKUP($A129,AWstandards,12,FALSE)-F137)^VLOOKUP($A129,AWstandards,13,FALSE)+0.5))</f>
        <v>#VALUE!</v>
      </c>
      <c r="J137" s="22"/>
      <c r="K137" s="19">
        <f t="shared" si="64"/>
      </c>
      <c r="L137" s="19">
        <f t="shared" si="64"/>
      </c>
      <c r="M137" s="19">
        <f t="shared" si="64"/>
      </c>
      <c r="N137" s="19">
        <f t="shared" si="64"/>
      </c>
      <c r="O137" s="19">
        <f t="shared" si="64"/>
      </c>
      <c r="P137" s="19">
        <f t="shared" si="64"/>
      </c>
      <c r="Q137" s="19">
        <f t="shared" si="64"/>
      </c>
      <c r="R137" s="19">
        <f t="shared" si="65"/>
      </c>
      <c r="S137" s="19">
        <f>SUM(Decsheets!$W$5:$W$12)-(SUM(K130:Q137))</f>
        <v>6</v>
      </c>
      <c r="T137" s="14"/>
    </row>
    <row r="138" spans="1:20" ht="15">
      <c r="A138" s="28" t="s">
        <v>196</v>
      </c>
      <c r="B138" s="92"/>
      <c r="C138" s="23" t="s">
        <v>197</v>
      </c>
      <c r="D138" s="23"/>
      <c r="E138" s="133"/>
      <c r="F138" s="187"/>
      <c r="G138" s="131"/>
      <c r="H138" s="14"/>
      <c r="I138" s="14"/>
      <c r="J138" s="14"/>
      <c r="K138" s="19"/>
      <c r="L138" s="19"/>
      <c r="M138" s="19"/>
      <c r="N138" s="19"/>
      <c r="O138" s="19"/>
      <c r="P138" s="19"/>
      <c r="Q138" s="19"/>
      <c r="R138" s="19"/>
      <c r="S138" s="19"/>
      <c r="T138" s="14" t="s">
        <v>200</v>
      </c>
    </row>
    <row r="139" spans="1:20" ht="15">
      <c r="A139" s="20" t="s">
        <v>270</v>
      </c>
      <c r="B139" s="93">
        <v>1</v>
      </c>
      <c r="C139" s="21" t="str">
        <f aca="true" t="shared" si="66" ref="C139:C146">IF(A139="","",VLOOKUP($A$138,IF(LEN(A139)=2,SMB,SMA),VLOOKUP(LEFT(A139,1),club,6,FALSE),FALSE))</f>
        <v>Max Schopp</v>
      </c>
      <c r="D139" s="21">
        <f aca="true" t="shared" si="67" ref="D139:D146">IF(A139="","",VLOOKUP($A$138,IF(LEN(A139)=2,SMB,SMA),VLOOKUP(LEFT(A139,1),club,7,FALSE),FALSE))</f>
        <v>0</v>
      </c>
      <c r="E139" s="21" t="str">
        <f aca="true" t="shared" si="68" ref="E139:E146">IF(A139="","",VLOOKUP(LEFT(A139,1),club,2,FALSE))</f>
        <v>Hertfordshire</v>
      </c>
      <c r="F139" s="128">
        <v>55.7</v>
      </c>
      <c r="G139" s="134">
        <f>Overallresults!$D$14</f>
        <v>12</v>
      </c>
      <c r="H139" s="14"/>
      <c r="I139" s="14" t="e">
        <f>IF(OR(F139="",F139-VLOOKUP($A138,AWstandards,12,FALSE)&gt;0),0,INT(VLOOKUP($A138,AWstandards,11,FALSE)*(VLOOKUP($A138,AWstandards,12,FALSE)-F139)^VLOOKUP($A138,AWstandards,13,FALSE)+0.5))</f>
        <v>#NAME?</v>
      </c>
      <c r="J139" s="22"/>
      <c r="K139" s="19">
        <f aca="true" t="shared" si="69" ref="K139:Q146">IF($A139="","",IF(LEFT($A139,1)=K$12,$G139,""))</f>
      </c>
      <c r="L139" s="19">
        <f t="shared" si="69"/>
      </c>
      <c r="M139" s="19">
        <f t="shared" si="69"/>
        <v>12</v>
      </c>
      <c r="N139" s="19">
        <f t="shared" si="69"/>
      </c>
      <c r="O139" s="19">
        <f t="shared" si="69"/>
      </c>
      <c r="P139" s="19">
        <f t="shared" si="69"/>
      </c>
      <c r="Q139" s="19">
        <f t="shared" si="69"/>
      </c>
      <c r="R139" s="19">
        <f aca="true" t="shared" si="70" ref="R139:R146">IF($A139="","",IF(LEFT($A139,1)=R$11,$G139,""))</f>
      </c>
      <c r="S139" s="19"/>
      <c r="T139" s="14"/>
    </row>
    <row r="140" spans="1:20" ht="15">
      <c r="A140" s="20" t="s">
        <v>155</v>
      </c>
      <c r="B140" s="93">
        <v>2</v>
      </c>
      <c r="C140" s="21" t="str">
        <f t="shared" si="66"/>
        <v>Rhys Collins</v>
      </c>
      <c r="D140" s="21">
        <f t="shared" si="67"/>
        <v>0</v>
      </c>
      <c r="E140" s="21" t="str">
        <f t="shared" si="68"/>
        <v>Essex</v>
      </c>
      <c r="F140" s="128">
        <v>56.9</v>
      </c>
      <c r="G140" s="134">
        <f>Overallresults!$D$15</f>
        <v>10</v>
      </c>
      <c r="H140" s="14"/>
      <c r="I140" s="14" t="e">
        <f>IF(OR(F140="",F140-VLOOKUP($A138,AWstandards,12,FALSE)&gt;0),0,INT(VLOOKUP($A138,AWstandards,11,FALSE)*(VLOOKUP($A138,AWstandards,12,FALSE)-F140)^VLOOKUP($A138,AWstandards,13,FALSE)+0.5))</f>
        <v>#NAME?</v>
      </c>
      <c r="J140" s="22"/>
      <c r="K140" s="19">
        <f t="shared" si="69"/>
      </c>
      <c r="L140" s="19">
        <f t="shared" si="69"/>
      </c>
      <c r="M140" s="19">
        <f t="shared" si="69"/>
      </c>
      <c r="N140" s="19">
        <f t="shared" si="69"/>
        <v>10</v>
      </c>
      <c r="O140" s="19">
        <f t="shared" si="69"/>
      </c>
      <c r="P140" s="19">
        <f t="shared" si="69"/>
      </c>
      <c r="Q140" s="19">
        <f t="shared" si="69"/>
      </c>
      <c r="R140" s="19">
        <f t="shared" si="70"/>
      </c>
      <c r="S140" s="19"/>
      <c r="T140" s="14"/>
    </row>
    <row r="141" spans="1:20" ht="15">
      <c r="A141" s="20" t="s">
        <v>269</v>
      </c>
      <c r="B141" s="93">
        <v>3</v>
      </c>
      <c r="C141" s="21" t="str">
        <f t="shared" si="66"/>
        <v>James Greenhalgh</v>
      </c>
      <c r="D141" s="21">
        <f t="shared" si="67"/>
        <v>0</v>
      </c>
      <c r="E141" s="21" t="str">
        <f t="shared" si="68"/>
        <v>Norfolk</v>
      </c>
      <c r="F141" s="128">
        <v>57.1</v>
      </c>
      <c r="G141" s="134">
        <f>Overallresults!$D$16</f>
        <v>8</v>
      </c>
      <c r="H141" s="14"/>
      <c r="I141" s="14" t="e">
        <f>IF(OR(F141="",F141-VLOOKUP($A138,AWstandards,12,FALSE)&gt;0),0,INT(VLOOKUP($A138,AWstandards,11,FALSE)*(VLOOKUP($A138,AWstandards,12,FALSE)-F141)^VLOOKUP($A138,AWstandards,13,FALSE)+0.5))</f>
        <v>#NAME?</v>
      </c>
      <c r="J141" s="22"/>
      <c r="K141" s="19">
        <f t="shared" si="69"/>
      </c>
      <c r="L141" s="19">
        <f t="shared" si="69"/>
      </c>
      <c r="M141" s="19">
        <f t="shared" si="69"/>
      </c>
      <c r="N141" s="19">
        <f t="shared" si="69"/>
      </c>
      <c r="O141" s="19">
        <f t="shared" si="69"/>
        <v>8</v>
      </c>
      <c r="P141" s="19">
        <f t="shared" si="69"/>
      </c>
      <c r="Q141" s="19">
        <f t="shared" si="69"/>
      </c>
      <c r="R141" s="19">
        <f t="shared" si="70"/>
      </c>
      <c r="S141" s="19"/>
      <c r="T141" s="14"/>
    </row>
    <row r="142" spans="1:20" ht="15">
      <c r="A142" s="20" t="s">
        <v>214</v>
      </c>
      <c r="B142" s="93" t="s">
        <v>21</v>
      </c>
      <c r="C142" s="21" t="str">
        <f t="shared" si="66"/>
        <v>Thomas Powell</v>
      </c>
      <c r="D142" s="21">
        <f t="shared" si="67"/>
        <v>0</v>
      </c>
      <c r="E142" s="21" t="str">
        <f t="shared" si="68"/>
        <v>Bedfordshire</v>
      </c>
      <c r="F142" s="128">
        <v>60.7</v>
      </c>
      <c r="G142" s="134">
        <f>Overallresults!$D$17</f>
        <v>6</v>
      </c>
      <c r="H142" s="14"/>
      <c r="I142" s="14"/>
      <c r="J142" s="22"/>
      <c r="K142" s="19">
        <f t="shared" si="69"/>
        <v>6</v>
      </c>
      <c r="L142" s="19">
        <f t="shared" si="69"/>
      </c>
      <c r="M142" s="19">
        <f t="shared" si="69"/>
      </c>
      <c r="N142" s="19">
        <f t="shared" si="69"/>
      </c>
      <c r="O142" s="19">
        <f t="shared" si="69"/>
      </c>
      <c r="P142" s="19">
        <f t="shared" si="69"/>
      </c>
      <c r="Q142" s="19">
        <f t="shared" si="69"/>
      </c>
      <c r="R142" s="19">
        <f t="shared" si="70"/>
      </c>
      <c r="S142" s="19"/>
      <c r="T142" s="14"/>
    </row>
    <row r="143" spans="1:20" ht="15">
      <c r="A143" s="20" t="s">
        <v>157</v>
      </c>
      <c r="B143" s="93" t="s">
        <v>22</v>
      </c>
      <c r="C143" s="21" t="str">
        <f t="shared" si="66"/>
        <v>Alastar Phelan</v>
      </c>
      <c r="D143" s="21">
        <f t="shared" si="67"/>
        <v>0</v>
      </c>
      <c r="E143" s="21" t="str">
        <f t="shared" si="68"/>
        <v>Cambridgeshire</v>
      </c>
      <c r="F143" s="128">
        <v>65.8</v>
      </c>
      <c r="G143" s="134">
        <f>Overallresults!$D$18</f>
        <v>5</v>
      </c>
      <c r="H143" s="14"/>
      <c r="I143" s="14"/>
      <c r="J143" s="22"/>
      <c r="K143" s="19">
        <f t="shared" si="69"/>
      </c>
      <c r="L143" s="19">
        <f t="shared" si="69"/>
        <v>5</v>
      </c>
      <c r="M143" s="19">
        <f t="shared" si="69"/>
      </c>
      <c r="N143" s="19">
        <f t="shared" si="69"/>
      </c>
      <c r="O143" s="19">
        <f t="shared" si="69"/>
      </c>
      <c r="P143" s="19">
        <f t="shared" si="69"/>
      </c>
      <c r="Q143" s="19">
        <f t="shared" si="69"/>
      </c>
      <c r="R143" s="19">
        <f t="shared" si="70"/>
      </c>
      <c r="S143" s="19"/>
      <c r="T143" s="14"/>
    </row>
    <row r="144" spans="1:20" ht="15">
      <c r="A144" s="20"/>
      <c r="B144" s="93" t="s">
        <v>23</v>
      </c>
      <c r="C144" s="21">
        <f t="shared" si="66"/>
      </c>
      <c r="D144" s="21">
        <f t="shared" si="67"/>
      </c>
      <c r="E144" s="21">
        <f t="shared" si="68"/>
      </c>
      <c r="F144" s="128" t="s">
        <v>147</v>
      </c>
      <c r="G144" s="134">
        <f>Overallresults!$D$19</f>
        <v>4</v>
      </c>
      <c r="H144" s="14"/>
      <c r="I144" s="14"/>
      <c r="J144" s="22"/>
      <c r="K144" s="19">
        <f t="shared" si="69"/>
      </c>
      <c r="L144" s="19">
        <f t="shared" si="69"/>
      </c>
      <c r="M144" s="19">
        <f t="shared" si="69"/>
      </c>
      <c r="N144" s="19">
        <f t="shared" si="69"/>
      </c>
      <c r="O144" s="19">
        <f t="shared" si="69"/>
      </c>
      <c r="P144" s="19">
        <f t="shared" si="69"/>
      </c>
      <c r="Q144" s="19">
        <f t="shared" si="69"/>
      </c>
      <c r="R144" s="19">
        <f t="shared" si="70"/>
      </c>
      <c r="S144" s="19"/>
      <c r="T144" s="14"/>
    </row>
    <row r="145" spans="1:20" ht="15">
      <c r="A145" s="20"/>
      <c r="B145" s="93" t="s">
        <v>24</v>
      </c>
      <c r="C145" s="21">
        <f t="shared" si="66"/>
      </c>
      <c r="D145" s="21">
        <f t="shared" si="67"/>
      </c>
      <c r="E145" s="21">
        <f t="shared" si="68"/>
      </c>
      <c r="F145" s="128" t="s">
        <v>147</v>
      </c>
      <c r="G145" s="134">
        <f>Overallresults!$D$20</f>
        <v>0</v>
      </c>
      <c r="H145" s="14"/>
      <c r="I145" s="14"/>
      <c r="J145" s="22"/>
      <c r="K145" s="19">
        <f t="shared" si="69"/>
      </c>
      <c r="L145" s="19">
        <f t="shared" si="69"/>
      </c>
      <c r="M145" s="19">
        <f t="shared" si="69"/>
      </c>
      <c r="N145" s="19">
        <f t="shared" si="69"/>
      </c>
      <c r="O145" s="19">
        <f t="shared" si="69"/>
      </c>
      <c r="P145" s="19">
        <f t="shared" si="69"/>
      </c>
      <c r="Q145" s="19">
        <f t="shared" si="69"/>
      </c>
      <c r="R145" s="19">
        <f t="shared" si="70"/>
      </c>
      <c r="S145" s="19"/>
      <c r="T145" s="14"/>
    </row>
    <row r="146" spans="1:20" ht="15">
      <c r="A146" s="20"/>
      <c r="B146" s="93" t="s">
        <v>25</v>
      </c>
      <c r="C146" s="21">
        <f t="shared" si="66"/>
      </c>
      <c r="D146" s="21">
        <f t="shared" si="67"/>
      </c>
      <c r="E146" s="21">
        <f t="shared" si="68"/>
      </c>
      <c r="F146" s="128" t="s">
        <v>147</v>
      </c>
      <c r="G146" s="134">
        <f>Overallresults!$D$21</f>
        <v>0</v>
      </c>
      <c r="H146" s="14"/>
      <c r="I146" s="14" t="e">
        <f>IF(OR(F146="",F146-VLOOKUP($A138,AWstandards,12,FALSE)&gt;0),0,INT(VLOOKUP($A138,AWstandards,11,FALSE)*(VLOOKUP($A138,AWstandards,12,FALSE)-F146)^VLOOKUP($A138,AWstandards,13,FALSE)+0.5))</f>
        <v>#VALUE!</v>
      </c>
      <c r="J146" s="22"/>
      <c r="K146" s="19">
        <f t="shared" si="69"/>
      </c>
      <c r="L146" s="19">
        <f t="shared" si="69"/>
      </c>
      <c r="M146" s="19">
        <f t="shared" si="69"/>
      </c>
      <c r="N146" s="19">
        <f t="shared" si="69"/>
      </c>
      <c r="O146" s="19">
        <f t="shared" si="69"/>
      </c>
      <c r="P146" s="19">
        <f t="shared" si="69"/>
      </c>
      <c r="Q146" s="19">
        <f t="shared" si="69"/>
      </c>
      <c r="R146" s="19">
        <f t="shared" si="70"/>
      </c>
      <c r="S146" s="19">
        <f>SUM(Decsheets!$V$5:$V$12)-(SUM(K139:Q146))</f>
        <v>4</v>
      </c>
      <c r="T146" s="14"/>
    </row>
    <row r="147" spans="1:20" ht="15">
      <c r="A147" s="28" t="s">
        <v>196</v>
      </c>
      <c r="B147" s="92"/>
      <c r="C147" s="23" t="s">
        <v>198</v>
      </c>
      <c r="D147" s="23"/>
      <c r="E147" s="133"/>
      <c r="F147" s="187"/>
      <c r="G147" s="131"/>
      <c r="H147" s="14"/>
      <c r="I147" s="14"/>
      <c r="J147" s="14"/>
      <c r="K147" s="19"/>
      <c r="L147" s="19"/>
      <c r="M147" s="19"/>
      <c r="N147" s="19"/>
      <c r="O147" s="19"/>
      <c r="P147" s="19"/>
      <c r="Q147" s="19"/>
      <c r="R147" s="19"/>
      <c r="S147" s="19"/>
      <c r="T147" s="14" t="s">
        <v>199</v>
      </c>
    </row>
    <row r="148" spans="1:20" ht="15">
      <c r="A148" s="20" t="s">
        <v>659</v>
      </c>
      <c r="B148" s="93">
        <v>1</v>
      </c>
      <c r="C148" s="21" t="str">
        <f>IF(A148="","",VLOOKUP($A$147,IF(LEN(A148)=2,SMB,SMA),VLOOKUP(LEFT(A148,1),club,6,FALSE),FALSE))</f>
        <v>Luke Keteleers</v>
      </c>
      <c r="D148" s="21">
        <f aca="true" t="shared" si="71" ref="D148:D155">IF(A148="","",VLOOKUP($A$147,IF(LEN(A148)=2,SMB,SMA),VLOOKUP(LEFT(A148,1),club,7,FALSE),FALSE))</f>
        <v>0</v>
      </c>
      <c r="E148" s="21" t="str">
        <f aca="true" t="shared" si="72" ref="E148:E155">IF(A148="","",VLOOKUP(LEFT(A148,1),club,2,FALSE))</f>
        <v>Essex</v>
      </c>
      <c r="F148" s="128">
        <v>59.5</v>
      </c>
      <c r="G148" s="134">
        <f>Overallresults!$E$14</f>
        <v>8</v>
      </c>
      <c r="H148" s="14"/>
      <c r="I148" s="14" t="e">
        <f>IF(OR(F148="",F148-VLOOKUP($A147,AWstandards,12,FALSE)&gt;0),0,INT(VLOOKUP($A147,AWstandards,11,FALSE)*(VLOOKUP($A147,AWstandards,12,FALSE)-F148)^VLOOKUP($A147,AWstandards,13,FALSE)+0.5))</f>
        <v>#NAME?</v>
      </c>
      <c r="J148" s="22"/>
      <c r="K148" s="19">
        <f aca="true" t="shared" si="73" ref="K148:Q155">IF($A148="","",IF(LEFT($A148,1)=K$12,$G148,""))</f>
      </c>
      <c r="L148" s="19">
        <f t="shared" si="73"/>
      </c>
      <c r="M148" s="19">
        <f t="shared" si="73"/>
      </c>
      <c r="N148" s="19">
        <f t="shared" si="73"/>
        <v>8</v>
      </c>
      <c r="O148" s="19">
        <f t="shared" si="73"/>
      </c>
      <c r="P148" s="19">
        <f t="shared" si="73"/>
      </c>
      <c r="Q148" s="19">
        <f t="shared" si="73"/>
      </c>
      <c r="R148" s="19">
        <f aca="true" t="shared" si="74" ref="R148:R155">IF($A148="","",IF(LEFT($A148,1)=R$11,$G148,""))</f>
      </c>
      <c r="S148" s="19"/>
      <c r="T148" s="14"/>
    </row>
    <row r="149" spans="1:20" ht="15">
      <c r="A149" s="20" t="s">
        <v>664</v>
      </c>
      <c r="B149" s="93">
        <v>2</v>
      </c>
      <c r="C149" s="21" t="str">
        <f>IF(A149="","",VLOOKUP($A$138,IF(LEN(A149)=2,SMB,SMA),VLOOKUP(LEFT(A149,1),club,6,FALSE),FALSE))</f>
        <v>Peter Benedickter</v>
      </c>
      <c r="D149" s="21">
        <f t="shared" si="71"/>
        <v>0</v>
      </c>
      <c r="E149" s="21" t="str">
        <f t="shared" si="72"/>
        <v>Bedfordshire</v>
      </c>
      <c r="F149" s="128">
        <v>63</v>
      </c>
      <c r="G149" s="134">
        <f>Overallresults!$E$15</f>
        <v>6</v>
      </c>
      <c r="H149" s="14"/>
      <c r="I149" s="14" t="e">
        <f>IF(OR(F149="",F149-VLOOKUP($A147,AWstandards,12,FALSE)&gt;0),0,INT(VLOOKUP($A147,AWstandards,11,FALSE)*(VLOOKUP($A147,AWstandards,12,FALSE)-F149)^VLOOKUP($A147,AWstandards,13,FALSE)+0.5))</f>
        <v>#NAME?</v>
      </c>
      <c r="J149" s="22"/>
      <c r="K149" s="19">
        <f t="shared" si="73"/>
        <v>6</v>
      </c>
      <c r="L149" s="19">
        <f t="shared" si="73"/>
      </c>
      <c r="M149" s="19">
        <f t="shared" si="73"/>
      </c>
      <c r="N149" s="19">
        <f t="shared" si="73"/>
      </c>
      <c r="O149" s="19">
        <f t="shared" si="73"/>
      </c>
      <c r="P149" s="19">
        <f t="shared" si="73"/>
      </c>
      <c r="Q149" s="19">
        <f t="shared" si="73"/>
      </c>
      <c r="R149" s="19">
        <f t="shared" si="74"/>
      </c>
      <c r="S149" s="19"/>
      <c r="T149" s="14"/>
    </row>
    <row r="150" spans="1:20" ht="15">
      <c r="A150" s="20" t="s">
        <v>660</v>
      </c>
      <c r="B150" s="93">
        <v>3</v>
      </c>
      <c r="C150" s="21" t="str">
        <f aca="true" t="shared" si="75" ref="C150:C155">IF(A150="","",VLOOKUP($A$147,IF(LEN(A150)=2,SMB,SMA),VLOOKUP(LEFT(A150,1),club,6,FALSE),FALSE))</f>
        <v>Rhys Rowlands</v>
      </c>
      <c r="D150" s="21">
        <f t="shared" si="71"/>
        <v>0</v>
      </c>
      <c r="E150" s="21" t="str">
        <f t="shared" si="72"/>
        <v>Hertfordshire</v>
      </c>
      <c r="F150" s="128">
        <v>69.2</v>
      </c>
      <c r="G150" s="134">
        <f>Overallresults!$E$16</f>
        <v>4</v>
      </c>
      <c r="H150" s="14"/>
      <c r="I150" s="14" t="e">
        <f>IF(OR(F150="",F150-VLOOKUP($A147,AWstandards,12,FALSE)&gt;0),0,INT(VLOOKUP($A147,AWstandards,11,FALSE)*(VLOOKUP($A147,AWstandards,12,FALSE)-F150)^VLOOKUP($A147,AWstandards,13,FALSE)+0.5))</f>
        <v>#NAME?</v>
      </c>
      <c r="J150" s="22"/>
      <c r="K150" s="19">
        <f t="shared" si="73"/>
      </c>
      <c r="L150" s="19">
        <f t="shared" si="73"/>
      </c>
      <c r="M150" s="19">
        <f t="shared" si="73"/>
        <v>4</v>
      </c>
      <c r="N150" s="19">
        <f t="shared" si="73"/>
      </c>
      <c r="O150" s="19">
        <f t="shared" si="73"/>
      </c>
      <c r="P150" s="19">
        <f t="shared" si="73"/>
      </c>
      <c r="Q150" s="19">
        <f t="shared" si="73"/>
      </c>
      <c r="R150" s="19">
        <f t="shared" si="74"/>
      </c>
      <c r="S150" s="19"/>
      <c r="T150" s="14"/>
    </row>
    <row r="151" spans="1:20" ht="15">
      <c r="A151" s="20" t="s">
        <v>661</v>
      </c>
      <c r="B151" s="93" t="s">
        <v>21</v>
      </c>
      <c r="C151" s="21" t="str">
        <f t="shared" si="75"/>
        <v>Edward Bellet-Travers</v>
      </c>
      <c r="D151" s="21">
        <f t="shared" si="71"/>
        <v>0</v>
      </c>
      <c r="E151" s="21" t="str">
        <f t="shared" si="72"/>
        <v>Cambridgeshire</v>
      </c>
      <c r="F151" s="128">
        <v>74.9</v>
      </c>
      <c r="G151" s="134">
        <f>Overallresults!$E$17</f>
        <v>3</v>
      </c>
      <c r="H151" s="14"/>
      <c r="I151" s="14"/>
      <c r="J151" s="22"/>
      <c r="K151" s="19">
        <f t="shared" si="73"/>
      </c>
      <c r="L151" s="19">
        <f t="shared" si="73"/>
        <v>3</v>
      </c>
      <c r="M151" s="19">
        <f t="shared" si="73"/>
      </c>
      <c r="N151" s="19">
        <f t="shared" si="73"/>
      </c>
      <c r="O151" s="19">
        <f t="shared" si="73"/>
      </c>
      <c r="P151" s="19">
        <f t="shared" si="73"/>
      </c>
      <c r="Q151" s="19">
        <f t="shared" si="73"/>
      </c>
      <c r="R151" s="19">
        <f t="shared" si="74"/>
      </c>
      <c r="S151" s="19"/>
      <c r="T151" s="14"/>
    </row>
    <row r="152" spans="1:20" ht="15">
      <c r="A152" s="20"/>
      <c r="B152" s="93" t="s">
        <v>22</v>
      </c>
      <c r="C152" s="21">
        <f t="shared" si="75"/>
      </c>
      <c r="D152" s="21">
        <f t="shared" si="71"/>
      </c>
      <c r="E152" s="21">
        <f t="shared" si="72"/>
      </c>
      <c r="F152" s="128" t="s">
        <v>147</v>
      </c>
      <c r="G152" s="134">
        <f>Overallresults!$E$18</f>
        <v>2</v>
      </c>
      <c r="H152" s="14"/>
      <c r="I152" s="14"/>
      <c r="J152" s="22"/>
      <c r="K152" s="19">
        <f t="shared" si="73"/>
      </c>
      <c r="L152" s="19">
        <f t="shared" si="73"/>
      </c>
      <c r="M152" s="19">
        <f t="shared" si="73"/>
      </c>
      <c r="N152" s="19">
        <f t="shared" si="73"/>
      </c>
      <c r="O152" s="19">
        <f t="shared" si="73"/>
      </c>
      <c r="P152" s="19">
        <f t="shared" si="73"/>
      </c>
      <c r="Q152" s="19">
        <f t="shared" si="73"/>
      </c>
      <c r="R152" s="19">
        <f t="shared" si="74"/>
      </c>
      <c r="S152" s="19"/>
      <c r="T152" s="14"/>
    </row>
    <row r="153" spans="1:20" ht="15">
      <c r="A153" s="20"/>
      <c r="B153" s="93" t="s">
        <v>23</v>
      </c>
      <c r="C153" s="21">
        <f t="shared" si="75"/>
      </c>
      <c r="D153" s="21">
        <f t="shared" si="71"/>
      </c>
      <c r="E153" s="21">
        <f t="shared" si="72"/>
      </c>
      <c r="F153" s="128" t="s">
        <v>147</v>
      </c>
      <c r="G153" s="134">
        <f>Overallresults!$E$19</f>
        <v>1</v>
      </c>
      <c r="H153" s="14"/>
      <c r="I153" s="14"/>
      <c r="J153" s="22"/>
      <c r="K153" s="19">
        <f t="shared" si="73"/>
      </c>
      <c r="L153" s="19">
        <f t="shared" si="73"/>
      </c>
      <c r="M153" s="19">
        <f t="shared" si="73"/>
      </c>
      <c r="N153" s="19">
        <f t="shared" si="73"/>
      </c>
      <c r="O153" s="19">
        <f t="shared" si="73"/>
      </c>
      <c r="P153" s="19">
        <f t="shared" si="73"/>
      </c>
      <c r="Q153" s="19">
        <f t="shared" si="73"/>
      </c>
      <c r="R153" s="19">
        <f t="shared" si="74"/>
      </c>
      <c r="S153" s="19"/>
      <c r="T153" s="14"/>
    </row>
    <row r="154" spans="1:20" ht="15">
      <c r="A154" s="20"/>
      <c r="B154" s="93" t="s">
        <v>24</v>
      </c>
      <c r="C154" s="21">
        <f t="shared" si="75"/>
      </c>
      <c r="D154" s="21">
        <f t="shared" si="71"/>
      </c>
      <c r="E154" s="21">
        <f t="shared" si="72"/>
      </c>
      <c r="F154" s="128" t="s">
        <v>147</v>
      </c>
      <c r="G154" s="134">
        <f>Overallresults!$E$20</f>
        <v>0</v>
      </c>
      <c r="H154" s="14"/>
      <c r="I154" s="14"/>
      <c r="J154" s="22"/>
      <c r="K154" s="19">
        <f t="shared" si="73"/>
      </c>
      <c r="L154" s="19">
        <f t="shared" si="73"/>
      </c>
      <c r="M154" s="19">
        <f t="shared" si="73"/>
      </c>
      <c r="N154" s="19">
        <f t="shared" si="73"/>
      </c>
      <c r="O154" s="19">
        <f t="shared" si="73"/>
      </c>
      <c r="P154" s="19">
        <f t="shared" si="73"/>
      </c>
      <c r="Q154" s="19">
        <f t="shared" si="73"/>
      </c>
      <c r="R154" s="19">
        <f t="shared" si="74"/>
      </c>
      <c r="S154" s="19"/>
      <c r="T154" s="14"/>
    </row>
    <row r="155" spans="1:20" ht="15">
      <c r="A155" s="20"/>
      <c r="B155" s="93" t="s">
        <v>25</v>
      </c>
      <c r="C155" s="21">
        <f t="shared" si="75"/>
      </c>
      <c r="D155" s="21">
        <f t="shared" si="71"/>
      </c>
      <c r="E155" s="21">
        <f t="shared" si="72"/>
      </c>
      <c r="F155" s="128" t="s">
        <v>147</v>
      </c>
      <c r="G155" s="134">
        <f>Overallresults!$E$21</f>
        <v>0</v>
      </c>
      <c r="H155" s="14"/>
      <c r="I155" s="14" t="e">
        <f>IF(OR(F155="",F155-VLOOKUP($A147,AWstandards,12,FALSE)&gt;0),0,INT(VLOOKUP($A147,AWstandards,11,FALSE)*(VLOOKUP($A147,AWstandards,12,FALSE)-F155)^VLOOKUP($A147,AWstandards,13,FALSE)+0.5))</f>
        <v>#VALUE!</v>
      </c>
      <c r="J155" s="22"/>
      <c r="K155" s="19">
        <f t="shared" si="73"/>
      </c>
      <c r="L155" s="19">
        <f t="shared" si="73"/>
      </c>
      <c r="M155" s="19">
        <f t="shared" si="73"/>
      </c>
      <c r="N155" s="19">
        <f t="shared" si="73"/>
      </c>
      <c r="O155" s="19">
        <f t="shared" si="73"/>
      </c>
      <c r="P155" s="19">
        <f t="shared" si="73"/>
      </c>
      <c r="Q155" s="19">
        <f t="shared" si="73"/>
      </c>
      <c r="R155" s="19">
        <f t="shared" si="74"/>
      </c>
      <c r="S155" s="19">
        <f>SUM(Decsheets!$W$5:$W$12)-(SUM(K148:Q155))</f>
        <v>3</v>
      </c>
      <c r="T155" s="14"/>
    </row>
    <row r="156" spans="1:20" ht="15">
      <c r="A156" s="28" t="s">
        <v>216</v>
      </c>
      <c r="B156" s="92"/>
      <c r="C156" s="23" t="s">
        <v>201</v>
      </c>
      <c r="D156" s="23"/>
      <c r="E156" s="133"/>
      <c r="F156" s="187"/>
      <c r="G156" s="131"/>
      <c r="H156" s="14"/>
      <c r="I156" s="14"/>
      <c r="J156" s="14"/>
      <c r="K156" s="19"/>
      <c r="L156" s="19"/>
      <c r="M156" s="19"/>
      <c r="N156" s="19"/>
      <c r="O156" s="19"/>
      <c r="P156" s="19"/>
      <c r="Q156" s="19"/>
      <c r="R156" s="19"/>
      <c r="S156" s="19"/>
      <c r="T156" s="14" t="s">
        <v>203</v>
      </c>
    </row>
    <row r="157" spans="1:20" ht="15">
      <c r="A157" s="20" t="s">
        <v>270</v>
      </c>
      <c r="B157" s="93">
        <v>1</v>
      </c>
      <c r="C157" s="21" t="str">
        <f aca="true" t="shared" si="76" ref="C157:C164">IF(A157="","",VLOOKUP($A$156,IF(LEN(A157)=2,SMB,SMA),VLOOKUP(LEFT(A157,1),club,6,FALSE),FALSE))</f>
        <v>Ross Connor</v>
      </c>
      <c r="D157" s="21">
        <f aca="true" t="shared" si="77" ref="D157:D164">IF(A157="","",VLOOKUP($A$156,IF(LEN(A157)=2,SMB,SMA),VLOOKUP(LEFT(A157,1),club,7,FALSE),FALSE))</f>
        <v>0</v>
      </c>
      <c r="E157" s="21" t="str">
        <f aca="true" t="shared" si="78" ref="E157:E164">IF(A157="","",VLOOKUP(LEFT(A157,1),club,2,FALSE))</f>
        <v>Hertfordshire</v>
      </c>
      <c r="F157" s="152" t="s">
        <v>733</v>
      </c>
      <c r="G157" s="134">
        <f>Overallresults!$D$14</f>
        <v>12</v>
      </c>
      <c r="H157" s="14"/>
      <c r="I157" s="14" t="e">
        <f>IF(OR(F157="",F157-VLOOKUP($A156,AWstandards,12,FALSE)&gt;0),0,INT(VLOOKUP($A156,AWstandards,11,FALSE)*(VLOOKUP($A156,AWstandards,12,FALSE)-F157)^VLOOKUP($A156,AWstandards,13,FALSE)+0.5))</f>
        <v>#NAME?</v>
      </c>
      <c r="J157" s="22"/>
      <c r="K157" s="19">
        <f aca="true" t="shared" si="79" ref="K157:Q164">IF($A157="","",IF(LEFT($A157,1)=K$12,$G157,""))</f>
      </c>
      <c r="L157" s="19">
        <f t="shared" si="79"/>
      </c>
      <c r="M157" s="19">
        <f t="shared" si="79"/>
        <v>12</v>
      </c>
      <c r="N157" s="19">
        <f t="shared" si="79"/>
      </c>
      <c r="O157" s="19">
        <f t="shared" si="79"/>
      </c>
      <c r="P157" s="19">
        <f t="shared" si="79"/>
      </c>
      <c r="Q157" s="19">
        <f t="shared" si="79"/>
      </c>
      <c r="R157" s="19">
        <f aca="true" t="shared" si="80" ref="R157:R164">IF($A157="","",IF(LEFT($A157,1)=R$11,$G157,""))</f>
      </c>
      <c r="S157" s="19"/>
      <c r="T157" s="14"/>
    </row>
    <row r="158" spans="1:20" ht="15">
      <c r="A158" s="20" t="s">
        <v>155</v>
      </c>
      <c r="B158" s="93">
        <v>2</v>
      </c>
      <c r="C158" s="21" t="str">
        <f t="shared" si="76"/>
        <v>Chris Sellens</v>
      </c>
      <c r="D158" s="21">
        <f t="shared" si="77"/>
        <v>0</v>
      </c>
      <c r="E158" s="21" t="str">
        <f t="shared" si="78"/>
        <v>Essex</v>
      </c>
      <c r="F158" s="152" t="s">
        <v>734</v>
      </c>
      <c r="G158" s="134">
        <f>Overallresults!$D$15</f>
        <v>10</v>
      </c>
      <c r="H158" s="14"/>
      <c r="I158" s="14" t="e">
        <f>IF(OR(F158="",F158-VLOOKUP($A156,AWstandards,12,FALSE)&gt;0),0,INT(VLOOKUP($A156,AWstandards,11,FALSE)*(VLOOKUP($A156,AWstandards,12,FALSE)-F158)^VLOOKUP($A156,AWstandards,13,FALSE)+0.5))</f>
        <v>#NAME?</v>
      </c>
      <c r="J158" s="22"/>
      <c r="K158" s="19">
        <f t="shared" si="79"/>
      </c>
      <c r="L158" s="19">
        <f t="shared" si="79"/>
      </c>
      <c r="M158" s="19">
        <f t="shared" si="79"/>
      </c>
      <c r="N158" s="19">
        <f t="shared" si="79"/>
        <v>10</v>
      </c>
      <c r="O158" s="19">
        <f t="shared" si="79"/>
      </c>
      <c r="P158" s="19">
        <f t="shared" si="79"/>
      </c>
      <c r="Q158" s="19">
        <f t="shared" si="79"/>
      </c>
      <c r="R158" s="19">
        <f t="shared" si="80"/>
      </c>
      <c r="S158" s="19"/>
      <c r="T158" s="14"/>
    </row>
    <row r="159" spans="1:20" ht="15">
      <c r="A159" s="20" t="s">
        <v>267</v>
      </c>
      <c r="B159" s="93">
        <v>3</v>
      </c>
      <c r="C159" s="21" t="str">
        <f t="shared" si="76"/>
        <v>Matthew Snowden</v>
      </c>
      <c r="D159" s="21">
        <f t="shared" si="77"/>
        <v>0</v>
      </c>
      <c r="E159" s="21" t="str">
        <f t="shared" si="78"/>
        <v>Suffolk</v>
      </c>
      <c r="F159" s="152" t="s">
        <v>735</v>
      </c>
      <c r="G159" s="134">
        <f>Overallresults!$D$16</f>
        <v>8</v>
      </c>
      <c r="H159" s="14"/>
      <c r="I159" s="14" t="e">
        <f>IF(OR(F159="",F159-VLOOKUP($A156,AWstandards,12,FALSE)&gt;0),0,INT(VLOOKUP($A156,AWstandards,11,FALSE)*(VLOOKUP($A156,AWstandards,12,FALSE)-F159)^VLOOKUP($A156,AWstandards,13,FALSE)+0.5))</f>
        <v>#NAME?</v>
      </c>
      <c r="J159" s="22"/>
      <c r="K159" s="19">
        <f t="shared" si="79"/>
      </c>
      <c r="L159" s="19">
        <f t="shared" si="79"/>
      </c>
      <c r="M159" s="19">
        <f t="shared" si="79"/>
      </c>
      <c r="N159" s="19">
        <f t="shared" si="79"/>
      </c>
      <c r="O159" s="19">
        <f t="shared" si="79"/>
      </c>
      <c r="P159" s="19">
        <f t="shared" si="79"/>
        <v>8</v>
      </c>
      <c r="Q159" s="19">
        <f t="shared" si="79"/>
      </c>
      <c r="R159" s="19">
        <f t="shared" si="80"/>
      </c>
      <c r="S159" s="19"/>
      <c r="T159" s="14"/>
    </row>
    <row r="160" spans="1:20" ht="15">
      <c r="A160" s="20" t="s">
        <v>269</v>
      </c>
      <c r="B160" s="93" t="s">
        <v>21</v>
      </c>
      <c r="C160" s="21" t="str">
        <f t="shared" si="76"/>
        <v>Alfie Bentley</v>
      </c>
      <c r="D160" s="21">
        <f t="shared" si="77"/>
        <v>0</v>
      </c>
      <c r="E160" s="21" t="str">
        <f t="shared" si="78"/>
        <v>Norfolk</v>
      </c>
      <c r="F160" s="152" t="s">
        <v>736</v>
      </c>
      <c r="G160" s="134">
        <f>Overallresults!$D$17</f>
        <v>6</v>
      </c>
      <c r="H160" s="14"/>
      <c r="I160" s="14"/>
      <c r="J160" s="22"/>
      <c r="K160" s="19">
        <f t="shared" si="79"/>
      </c>
      <c r="L160" s="19">
        <f t="shared" si="79"/>
      </c>
      <c r="M160" s="19">
        <f t="shared" si="79"/>
      </c>
      <c r="N160" s="19">
        <f t="shared" si="79"/>
      </c>
      <c r="O160" s="19">
        <f t="shared" si="79"/>
        <v>6</v>
      </c>
      <c r="P160" s="19">
        <f t="shared" si="79"/>
      </c>
      <c r="Q160" s="19">
        <f t="shared" si="79"/>
      </c>
      <c r="R160" s="19">
        <f t="shared" si="80"/>
      </c>
      <c r="S160" s="19"/>
      <c r="T160" s="14"/>
    </row>
    <row r="161" spans="1:20" ht="15">
      <c r="A161" s="20"/>
      <c r="B161" s="93" t="s">
        <v>22</v>
      </c>
      <c r="C161" s="21">
        <f t="shared" si="76"/>
      </c>
      <c r="D161" s="21">
        <f t="shared" si="77"/>
      </c>
      <c r="E161" s="21">
        <f t="shared" si="78"/>
      </c>
      <c r="F161" s="152" t="s">
        <v>147</v>
      </c>
      <c r="G161" s="134">
        <f>Overallresults!$D$18</f>
        <v>5</v>
      </c>
      <c r="H161" s="14"/>
      <c r="I161" s="14"/>
      <c r="J161" s="22"/>
      <c r="K161" s="19">
        <f t="shared" si="79"/>
      </c>
      <c r="L161" s="19">
        <f t="shared" si="79"/>
      </c>
      <c r="M161" s="19">
        <f t="shared" si="79"/>
      </c>
      <c r="N161" s="19">
        <f t="shared" si="79"/>
      </c>
      <c r="O161" s="19">
        <f t="shared" si="79"/>
      </c>
      <c r="P161" s="19">
        <f t="shared" si="79"/>
      </c>
      <c r="Q161" s="19">
        <f t="shared" si="79"/>
      </c>
      <c r="R161" s="19">
        <f t="shared" si="80"/>
      </c>
      <c r="S161" s="19"/>
      <c r="T161" s="14"/>
    </row>
    <row r="162" spans="1:20" ht="15">
      <c r="A162" s="20"/>
      <c r="B162" s="93" t="s">
        <v>23</v>
      </c>
      <c r="C162" s="21">
        <f t="shared" si="76"/>
      </c>
      <c r="D162" s="21">
        <f t="shared" si="77"/>
      </c>
      <c r="E162" s="21">
        <f t="shared" si="78"/>
      </c>
      <c r="F162" s="152" t="s">
        <v>147</v>
      </c>
      <c r="G162" s="134">
        <f>Overallresults!$D$19</f>
        <v>4</v>
      </c>
      <c r="H162" s="14"/>
      <c r="I162" s="14"/>
      <c r="J162" s="22"/>
      <c r="K162" s="19">
        <f t="shared" si="79"/>
      </c>
      <c r="L162" s="19">
        <f t="shared" si="79"/>
      </c>
      <c r="M162" s="19">
        <f t="shared" si="79"/>
      </c>
      <c r="N162" s="19">
        <f t="shared" si="79"/>
      </c>
      <c r="O162" s="19">
        <f t="shared" si="79"/>
      </c>
      <c r="P162" s="19">
        <f t="shared" si="79"/>
      </c>
      <c r="Q162" s="19">
        <f t="shared" si="79"/>
      </c>
      <c r="R162" s="19">
        <f t="shared" si="80"/>
      </c>
      <c r="S162" s="19"/>
      <c r="T162" s="14"/>
    </row>
    <row r="163" spans="1:20" ht="15">
      <c r="A163" s="20"/>
      <c r="B163" s="93" t="s">
        <v>24</v>
      </c>
      <c r="C163" s="21">
        <f t="shared" si="76"/>
      </c>
      <c r="D163" s="21">
        <f t="shared" si="77"/>
      </c>
      <c r="E163" s="21">
        <f t="shared" si="78"/>
      </c>
      <c r="F163" s="152" t="s">
        <v>147</v>
      </c>
      <c r="G163" s="134">
        <f>Overallresults!$D$20</f>
        <v>0</v>
      </c>
      <c r="H163" s="14"/>
      <c r="I163" s="14"/>
      <c r="J163" s="22"/>
      <c r="K163" s="19">
        <f t="shared" si="79"/>
      </c>
      <c r="L163" s="19">
        <f t="shared" si="79"/>
      </c>
      <c r="M163" s="19">
        <f t="shared" si="79"/>
      </c>
      <c r="N163" s="19">
        <f t="shared" si="79"/>
      </c>
      <c r="O163" s="19">
        <f t="shared" si="79"/>
      </c>
      <c r="P163" s="19">
        <f t="shared" si="79"/>
      </c>
      <c r="Q163" s="19">
        <f t="shared" si="79"/>
      </c>
      <c r="R163" s="19">
        <f t="shared" si="80"/>
      </c>
      <c r="S163" s="19"/>
      <c r="T163" s="14"/>
    </row>
    <row r="164" spans="1:20" ht="15">
      <c r="A164" s="20"/>
      <c r="B164" s="93" t="s">
        <v>25</v>
      </c>
      <c r="C164" s="21">
        <f t="shared" si="76"/>
      </c>
      <c r="D164" s="21">
        <f t="shared" si="77"/>
      </c>
      <c r="E164" s="21">
        <f t="shared" si="78"/>
      </c>
      <c r="F164" s="152" t="s">
        <v>147</v>
      </c>
      <c r="G164" s="134">
        <f>Overallresults!$D$21</f>
        <v>0</v>
      </c>
      <c r="H164" s="14"/>
      <c r="I164" s="14" t="e">
        <f>IF(OR(F164="",F164-VLOOKUP($A156,AWstandards,12,FALSE)&gt;0),0,INT(VLOOKUP($A156,AWstandards,11,FALSE)*(VLOOKUP($A156,AWstandards,12,FALSE)-F164)^VLOOKUP($A156,AWstandards,13,FALSE)+0.5))</f>
        <v>#VALUE!</v>
      </c>
      <c r="J164" s="22"/>
      <c r="K164" s="19">
        <f t="shared" si="79"/>
      </c>
      <c r="L164" s="19">
        <f t="shared" si="79"/>
      </c>
      <c r="M164" s="19">
        <f t="shared" si="79"/>
      </c>
      <c r="N164" s="19">
        <f t="shared" si="79"/>
      </c>
      <c r="O164" s="19">
        <f t="shared" si="79"/>
      </c>
      <c r="P164" s="19">
        <f t="shared" si="79"/>
      </c>
      <c r="Q164" s="19">
        <f t="shared" si="79"/>
      </c>
      <c r="R164" s="19">
        <f t="shared" si="80"/>
      </c>
      <c r="S164" s="19">
        <f>SUM(Decsheets!$V$5:$V$12)-(SUM(K157:Q164))</f>
        <v>9</v>
      </c>
      <c r="T164" s="14"/>
    </row>
    <row r="165" spans="1:20" ht="15">
      <c r="A165" s="28" t="s">
        <v>216</v>
      </c>
      <c r="B165" s="92"/>
      <c r="C165" s="23" t="s">
        <v>202</v>
      </c>
      <c r="D165" s="23"/>
      <c r="E165" s="133"/>
      <c r="F165" s="211"/>
      <c r="G165" s="131"/>
      <c r="H165" s="14"/>
      <c r="I165" s="14"/>
      <c r="J165" s="14"/>
      <c r="K165" s="19"/>
      <c r="L165" s="19"/>
      <c r="M165" s="19"/>
      <c r="N165" s="19"/>
      <c r="O165" s="19"/>
      <c r="P165" s="19"/>
      <c r="Q165" s="19"/>
      <c r="R165" s="19"/>
      <c r="S165" s="19"/>
      <c r="T165" s="14" t="s">
        <v>204</v>
      </c>
    </row>
    <row r="166" spans="1:20" ht="15">
      <c r="A166" s="20" t="s">
        <v>660</v>
      </c>
      <c r="B166" s="93">
        <v>1</v>
      </c>
      <c r="C166" s="21" t="str">
        <f aca="true" t="shared" si="81" ref="C166:C173">IF(A166="","",VLOOKUP($A$165,IF(LEN(A166)=2,SMB,SMA),VLOOKUP(LEFT(A166,1),club,6,FALSE),FALSE))</f>
        <v>Rhys Rowlands</v>
      </c>
      <c r="D166" s="21">
        <f aca="true" t="shared" si="82" ref="D166:D173">IF(A166="","",VLOOKUP($A$165,IF(LEN(A166)=2,SMB,SMA),VLOOKUP(LEFT(A166,1),club,7,FALSE),FALSE))</f>
        <v>0</v>
      </c>
      <c r="E166" s="21" t="str">
        <f aca="true" t="shared" si="83" ref="E166:E173">IF(A166="","",VLOOKUP(LEFT(A166,1),club,2,FALSE))</f>
        <v>Hertfordshire</v>
      </c>
      <c r="F166" s="152" t="s">
        <v>710</v>
      </c>
      <c r="G166" s="134">
        <f>Overallresults!$E$14</f>
        <v>8</v>
      </c>
      <c r="H166" s="14"/>
      <c r="I166" s="14" t="e">
        <f>IF(OR(F166="",F166-VLOOKUP($A165,AWstandards,12,FALSE)&gt;0),0,INT(VLOOKUP($A165,AWstandards,11,FALSE)*(VLOOKUP($A165,AWstandards,12,FALSE)-F166)^VLOOKUP($A165,AWstandards,13,FALSE)+0.5))</f>
        <v>#NAME?</v>
      </c>
      <c r="J166" s="22"/>
      <c r="K166" s="19">
        <f aca="true" t="shared" si="84" ref="K166:Q173">IF($A166="","",IF(LEFT($A166,1)=K$12,$G166,""))</f>
      </c>
      <c r="L166" s="19">
        <f t="shared" si="84"/>
      </c>
      <c r="M166" s="19">
        <f t="shared" si="84"/>
        <v>8</v>
      </c>
      <c r="N166" s="19">
        <f t="shared" si="84"/>
      </c>
      <c r="O166" s="19">
        <f t="shared" si="84"/>
      </c>
      <c r="P166" s="19">
        <f t="shared" si="84"/>
      </c>
      <c r="Q166" s="19">
        <f t="shared" si="84"/>
      </c>
      <c r="R166" s="19">
        <f aca="true" t="shared" si="85" ref="R166:R173">IF($A166="","",IF(LEFT($A166,1)=R$11,$G166,""))</f>
      </c>
      <c r="S166" s="19"/>
      <c r="T166" s="14"/>
    </row>
    <row r="167" spans="1:20" ht="15">
      <c r="A167" s="20" t="s">
        <v>659</v>
      </c>
      <c r="B167" s="93">
        <v>2</v>
      </c>
      <c r="C167" s="21" t="str">
        <f t="shared" si="81"/>
        <v>Simon Le Mare</v>
      </c>
      <c r="D167" s="21">
        <f t="shared" si="82"/>
        <v>0</v>
      </c>
      <c r="E167" s="21" t="str">
        <f t="shared" si="83"/>
        <v>Essex</v>
      </c>
      <c r="F167" s="152" t="s">
        <v>737</v>
      </c>
      <c r="G167" s="134">
        <f>Overallresults!$E$15</f>
        <v>6</v>
      </c>
      <c r="H167" s="14"/>
      <c r="I167" s="14" t="e">
        <f>IF(OR(F167="",F167-VLOOKUP($A165,AWstandards,12,FALSE)&gt;0),0,INT(VLOOKUP($A165,AWstandards,11,FALSE)*(VLOOKUP($A165,AWstandards,12,FALSE)-F167)^VLOOKUP($A165,AWstandards,13,FALSE)+0.5))</f>
        <v>#NAME?</v>
      </c>
      <c r="J167" s="22"/>
      <c r="K167" s="19">
        <f t="shared" si="84"/>
      </c>
      <c r="L167" s="19">
        <f t="shared" si="84"/>
      </c>
      <c r="M167" s="19">
        <f t="shared" si="84"/>
      </c>
      <c r="N167" s="19">
        <f t="shared" si="84"/>
        <v>6</v>
      </c>
      <c r="O167" s="19">
        <f t="shared" si="84"/>
      </c>
      <c r="P167" s="19">
        <f t="shared" si="84"/>
      </c>
      <c r="Q167" s="19">
        <f t="shared" si="84"/>
      </c>
      <c r="R167" s="19">
        <f t="shared" si="85"/>
      </c>
      <c r="S167" s="19"/>
      <c r="T167" s="14"/>
    </row>
    <row r="168" spans="1:20" ht="15">
      <c r="A168" s="20"/>
      <c r="B168" s="93">
        <v>3</v>
      </c>
      <c r="C168" s="21">
        <f t="shared" si="81"/>
      </c>
      <c r="D168" s="21">
        <f t="shared" si="82"/>
      </c>
      <c r="E168" s="21">
        <f t="shared" si="83"/>
      </c>
      <c r="F168" s="152" t="s">
        <v>147</v>
      </c>
      <c r="G168" s="134">
        <f>Overallresults!$E$16</f>
        <v>4</v>
      </c>
      <c r="H168" s="14"/>
      <c r="I168" s="14" t="e">
        <f>IF(OR(F168="",F168-VLOOKUP($A165,AWstandards,12,FALSE)&gt;0),0,INT(VLOOKUP($A165,AWstandards,11,FALSE)*(VLOOKUP($A165,AWstandards,12,FALSE)-F168)^VLOOKUP($A165,AWstandards,13,FALSE)+0.5))</f>
        <v>#VALUE!</v>
      </c>
      <c r="J168" s="22"/>
      <c r="K168" s="19">
        <f t="shared" si="84"/>
      </c>
      <c r="L168" s="19">
        <f t="shared" si="84"/>
      </c>
      <c r="M168" s="19">
        <f t="shared" si="84"/>
      </c>
      <c r="N168" s="19">
        <f t="shared" si="84"/>
      </c>
      <c r="O168" s="19">
        <f t="shared" si="84"/>
      </c>
      <c r="P168" s="19">
        <f t="shared" si="84"/>
      </c>
      <c r="Q168" s="19">
        <f t="shared" si="84"/>
      </c>
      <c r="R168" s="19">
        <f t="shared" si="85"/>
      </c>
      <c r="S168" s="19"/>
      <c r="T168" s="14"/>
    </row>
    <row r="169" spans="1:20" ht="15">
      <c r="A169" s="20"/>
      <c r="B169" s="93" t="s">
        <v>21</v>
      </c>
      <c r="C169" s="21">
        <f t="shared" si="81"/>
      </c>
      <c r="D169" s="21">
        <f t="shared" si="82"/>
      </c>
      <c r="E169" s="21">
        <f t="shared" si="83"/>
      </c>
      <c r="F169" s="152" t="s">
        <v>147</v>
      </c>
      <c r="G169" s="134">
        <f>Overallresults!$E$17</f>
        <v>3</v>
      </c>
      <c r="H169" s="14"/>
      <c r="I169" s="14"/>
      <c r="J169" s="22"/>
      <c r="K169" s="19">
        <f t="shared" si="84"/>
      </c>
      <c r="L169" s="19">
        <f t="shared" si="84"/>
      </c>
      <c r="M169" s="19">
        <f t="shared" si="84"/>
      </c>
      <c r="N169" s="19">
        <f t="shared" si="84"/>
      </c>
      <c r="O169" s="19">
        <f t="shared" si="84"/>
      </c>
      <c r="P169" s="19">
        <f t="shared" si="84"/>
      </c>
      <c r="Q169" s="19">
        <f t="shared" si="84"/>
      </c>
      <c r="R169" s="19">
        <f t="shared" si="85"/>
      </c>
      <c r="S169" s="19"/>
      <c r="T169" s="14"/>
    </row>
    <row r="170" spans="1:20" ht="15">
      <c r="A170" s="20"/>
      <c r="B170" s="93" t="s">
        <v>22</v>
      </c>
      <c r="C170" s="21">
        <f t="shared" si="81"/>
      </c>
      <c r="D170" s="21">
        <f t="shared" si="82"/>
      </c>
      <c r="E170" s="21">
        <f t="shared" si="83"/>
      </c>
      <c r="F170" s="152" t="s">
        <v>147</v>
      </c>
      <c r="G170" s="134">
        <f>Overallresults!$E$18</f>
        <v>2</v>
      </c>
      <c r="H170" s="14"/>
      <c r="I170" s="14"/>
      <c r="J170" s="22"/>
      <c r="K170" s="19">
        <f t="shared" si="84"/>
      </c>
      <c r="L170" s="19">
        <f t="shared" si="84"/>
      </c>
      <c r="M170" s="19">
        <f t="shared" si="84"/>
      </c>
      <c r="N170" s="19">
        <f t="shared" si="84"/>
      </c>
      <c r="O170" s="19">
        <f t="shared" si="84"/>
      </c>
      <c r="P170" s="19">
        <f t="shared" si="84"/>
      </c>
      <c r="Q170" s="19">
        <f t="shared" si="84"/>
      </c>
      <c r="R170" s="19">
        <f t="shared" si="85"/>
      </c>
      <c r="S170" s="19"/>
      <c r="T170" s="14"/>
    </row>
    <row r="171" spans="1:20" ht="15">
      <c r="A171" s="20"/>
      <c r="B171" s="93" t="s">
        <v>23</v>
      </c>
      <c r="C171" s="21">
        <f t="shared" si="81"/>
      </c>
      <c r="D171" s="21">
        <f t="shared" si="82"/>
      </c>
      <c r="E171" s="21">
        <f t="shared" si="83"/>
      </c>
      <c r="F171" s="152" t="s">
        <v>147</v>
      </c>
      <c r="G171" s="134">
        <f>Overallresults!$E$19</f>
        <v>1</v>
      </c>
      <c r="H171" s="14"/>
      <c r="I171" s="14"/>
      <c r="J171" s="22"/>
      <c r="K171" s="19">
        <f t="shared" si="84"/>
      </c>
      <c r="L171" s="19">
        <f t="shared" si="84"/>
      </c>
      <c r="M171" s="19">
        <f t="shared" si="84"/>
      </c>
      <c r="N171" s="19">
        <f t="shared" si="84"/>
      </c>
      <c r="O171" s="19">
        <f t="shared" si="84"/>
      </c>
      <c r="P171" s="19">
        <f t="shared" si="84"/>
      </c>
      <c r="Q171" s="19">
        <f t="shared" si="84"/>
      </c>
      <c r="R171" s="19">
        <f t="shared" si="85"/>
      </c>
      <c r="S171" s="19"/>
      <c r="T171" s="14"/>
    </row>
    <row r="172" spans="1:20" ht="15">
      <c r="A172" s="20"/>
      <c r="B172" s="93" t="s">
        <v>24</v>
      </c>
      <c r="C172" s="21">
        <f t="shared" si="81"/>
      </c>
      <c r="D172" s="21">
        <f t="shared" si="82"/>
      </c>
      <c r="E172" s="21">
        <f t="shared" si="83"/>
      </c>
      <c r="F172" s="152" t="s">
        <v>147</v>
      </c>
      <c r="G172" s="134">
        <f>Overallresults!$E$20</f>
        <v>0</v>
      </c>
      <c r="H172" s="14"/>
      <c r="I172" s="14"/>
      <c r="J172" s="22"/>
      <c r="K172" s="19">
        <f t="shared" si="84"/>
      </c>
      <c r="L172" s="19">
        <f t="shared" si="84"/>
      </c>
      <c r="M172" s="19">
        <f t="shared" si="84"/>
      </c>
      <c r="N172" s="19">
        <f t="shared" si="84"/>
      </c>
      <c r="O172" s="19">
        <f t="shared" si="84"/>
      </c>
      <c r="P172" s="19">
        <f t="shared" si="84"/>
      </c>
      <c r="Q172" s="19">
        <f t="shared" si="84"/>
      </c>
      <c r="R172" s="19">
        <f t="shared" si="85"/>
      </c>
      <c r="S172" s="19"/>
      <c r="T172" s="14"/>
    </row>
    <row r="173" spans="1:20" ht="15">
      <c r="A173" s="20"/>
      <c r="B173" s="93" t="s">
        <v>25</v>
      </c>
      <c r="C173" s="21">
        <f t="shared" si="81"/>
      </c>
      <c r="D173" s="21">
        <f t="shared" si="82"/>
      </c>
      <c r="E173" s="21">
        <f t="shared" si="83"/>
      </c>
      <c r="F173" s="152" t="s">
        <v>147</v>
      </c>
      <c r="G173" s="134">
        <f>Overallresults!$E$21</f>
        <v>0</v>
      </c>
      <c r="H173" s="14"/>
      <c r="I173" s="14" t="e">
        <f>IF(OR(F173="",F173-VLOOKUP($A165,AWstandards,12,FALSE)&gt;0),0,INT(VLOOKUP($A165,AWstandards,11,FALSE)*(VLOOKUP($A165,AWstandards,12,FALSE)-F173)^VLOOKUP($A165,AWstandards,13,FALSE)+0.5))</f>
        <v>#VALUE!</v>
      </c>
      <c r="J173" s="22"/>
      <c r="K173" s="19">
        <f t="shared" si="84"/>
      </c>
      <c r="L173" s="19">
        <f t="shared" si="84"/>
      </c>
      <c r="M173" s="19">
        <f t="shared" si="84"/>
      </c>
      <c r="N173" s="19">
        <f t="shared" si="84"/>
      </c>
      <c r="O173" s="19">
        <f t="shared" si="84"/>
      </c>
      <c r="P173" s="19">
        <f t="shared" si="84"/>
      </c>
      <c r="Q173" s="19">
        <f t="shared" si="84"/>
      </c>
      <c r="R173" s="19">
        <f t="shared" si="85"/>
      </c>
      <c r="S173" s="19">
        <f>SUM(Decsheets!$W$5:$W$12)-(SUM(K166:Q173))</f>
        <v>10</v>
      </c>
      <c r="T173" s="14"/>
    </row>
    <row r="174" spans="1:20" ht="15">
      <c r="A174" s="28" t="s">
        <v>9</v>
      </c>
      <c r="B174" s="92"/>
      <c r="C174" s="23" t="s">
        <v>45</v>
      </c>
      <c r="D174" s="23"/>
      <c r="E174" s="26"/>
      <c r="F174" s="125" t="s">
        <v>147</v>
      </c>
      <c r="G174" s="131"/>
      <c r="H174" s="14"/>
      <c r="I174" s="14"/>
      <c r="J174" s="14"/>
      <c r="K174" s="19"/>
      <c r="L174" s="19"/>
      <c r="M174" s="19"/>
      <c r="N174" s="19"/>
      <c r="O174" s="19"/>
      <c r="P174" s="19"/>
      <c r="Q174" s="19"/>
      <c r="R174" s="19"/>
      <c r="S174" s="19"/>
      <c r="T174" s="14" t="s">
        <v>46</v>
      </c>
    </row>
    <row r="175" spans="1:20" ht="15">
      <c r="A175" s="20" t="s">
        <v>155</v>
      </c>
      <c r="B175" s="93">
        <v>1</v>
      </c>
      <c r="C175" s="21" t="str">
        <f aca="true" t="shared" si="86" ref="C175:C182">IF(A175="","",VLOOKUP($A$174,IF(LEN(A175)=2,SMB,SMA),VLOOKUP(LEFT(A175,1),club,6,FALSE),FALSE))</f>
        <v>Tom Hewes</v>
      </c>
      <c r="D175" s="21">
        <f aca="true" t="shared" si="87" ref="D175:D182">IF(A175="","",VLOOKUP($A$174,IF(LEN(A175)=2,SMB,SMA),VLOOKUP(LEFT(A175,1),club,7,FALSE),FALSE))</f>
        <v>0</v>
      </c>
      <c r="E175" s="21" t="str">
        <f aca="true" t="shared" si="88" ref="E175:E182">IF(A175="","",VLOOKUP(LEFT(A175,1),club,2,FALSE))</f>
        <v>Essex</v>
      </c>
      <c r="F175" s="129">
        <v>1.95</v>
      </c>
      <c r="G175" s="137">
        <f>Overallresults!$D$14</f>
        <v>12</v>
      </c>
      <c r="H175" s="138"/>
      <c r="I175" s="14" t="e">
        <f>IF(OR(F175="",F175-VLOOKUP($A174,AWstandards,12,FALSE)&lt;0),0,INT(VLOOKUP($A174,AWstandards,11,FALSE)*(F175-VLOOKUP($A174,AWstandards,12,FALSE))^VLOOKUP($A174,AWstandards,13,FALSE)+0.5))</f>
        <v>#NAME?</v>
      </c>
      <c r="J175" s="22"/>
      <c r="K175" s="19">
        <f aca="true" t="shared" si="89" ref="K175:Q182">IF($A175="","",IF(LEFT($A175,1)=K$12,$G175,""))</f>
      </c>
      <c r="L175" s="19">
        <f t="shared" si="89"/>
      </c>
      <c r="M175" s="19">
        <f t="shared" si="89"/>
      </c>
      <c r="N175" s="19">
        <f t="shared" si="89"/>
        <v>12</v>
      </c>
      <c r="O175" s="19">
        <f t="shared" si="89"/>
      </c>
      <c r="P175" s="19">
        <f t="shared" si="89"/>
      </c>
      <c r="Q175" s="19">
        <f t="shared" si="89"/>
      </c>
      <c r="R175" s="19">
        <f aca="true" t="shared" si="90" ref="R175:R182">IF($A175="","",IF(LEFT($A175,1)=R$11,$G175,""))</f>
      </c>
      <c r="S175" s="19"/>
      <c r="T175" s="14"/>
    </row>
    <row r="176" spans="1:20" ht="15">
      <c r="A176" s="20" t="s">
        <v>660</v>
      </c>
      <c r="B176" s="93">
        <v>2</v>
      </c>
      <c r="C176" s="21" t="str">
        <f t="shared" si="86"/>
        <v>Tyler Mitchell</v>
      </c>
      <c r="D176" s="21">
        <f t="shared" si="87"/>
        <v>0</v>
      </c>
      <c r="E176" s="21" t="str">
        <f t="shared" si="88"/>
        <v>Hertfordshire</v>
      </c>
      <c r="F176" s="129">
        <v>1.95</v>
      </c>
      <c r="G176" s="137">
        <f>Overallresults!$D$15</f>
        <v>10</v>
      </c>
      <c r="H176" s="138" t="s">
        <v>157</v>
      </c>
      <c r="I176" s="14" t="e">
        <f>IF(OR(F176="",F176-VLOOKUP($A174,AWstandards,12,FALSE)&lt;0),0,INT(VLOOKUP($A174,AWstandards,11,FALSE)*(F176-VLOOKUP($A174,AWstandards,12,FALSE))^VLOOKUP($A174,AWstandards,13,FALSE)+0.5))</f>
        <v>#NAME?</v>
      </c>
      <c r="J176" s="22"/>
      <c r="K176" s="19">
        <f t="shared" si="89"/>
      </c>
      <c r="L176" s="19">
        <f t="shared" si="89"/>
      </c>
      <c r="M176" s="19">
        <f t="shared" si="89"/>
        <v>10</v>
      </c>
      <c r="N176" s="19">
        <f t="shared" si="89"/>
      </c>
      <c r="O176" s="19">
        <f t="shared" si="89"/>
      </c>
      <c r="P176" s="19">
        <f t="shared" si="89"/>
      </c>
      <c r="Q176" s="19">
        <f t="shared" si="89"/>
      </c>
      <c r="R176" s="19">
        <f t="shared" si="90"/>
      </c>
      <c r="S176" s="19"/>
      <c r="T176" s="14"/>
    </row>
    <row r="177" spans="1:20" ht="15">
      <c r="A177" s="20" t="s">
        <v>157</v>
      </c>
      <c r="B177" s="93">
        <v>3</v>
      </c>
      <c r="C177" s="21" t="str">
        <f t="shared" si="86"/>
        <v>Dean Fox</v>
      </c>
      <c r="D177" s="21">
        <f t="shared" si="87"/>
        <v>0</v>
      </c>
      <c r="E177" s="21" t="str">
        <f t="shared" si="88"/>
        <v>Cambridgeshire</v>
      </c>
      <c r="F177" s="129">
        <v>1.8</v>
      </c>
      <c r="G177" s="137">
        <f>Overallresults!$D$16</f>
        <v>8</v>
      </c>
      <c r="H177" s="138" t="s">
        <v>154</v>
      </c>
      <c r="I177" s="14" t="e">
        <f>IF(OR(F177="",F177-VLOOKUP($A174,AWstandards,12,FALSE)&lt;0),0,INT(VLOOKUP($A174,AWstandards,11,FALSE)*(F177-VLOOKUP($A174,AWstandards,12,FALSE))^VLOOKUP($A174,AWstandards,13,FALSE)+0.5))</f>
        <v>#NAME?</v>
      </c>
      <c r="J177" s="22"/>
      <c r="K177" s="19">
        <f t="shared" si="89"/>
      </c>
      <c r="L177" s="19">
        <f t="shared" si="89"/>
        <v>8</v>
      </c>
      <c r="M177" s="19">
        <f t="shared" si="89"/>
      </c>
      <c r="N177" s="19">
        <f t="shared" si="89"/>
      </c>
      <c r="O177" s="19">
        <f t="shared" si="89"/>
      </c>
      <c r="P177" s="19">
        <f t="shared" si="89"/>
      </c>
      <c r="Q177" s="19">
        <f t="shared" si="89"/>
      </c>
      <c r="R177" s="19">
        <f t="shared" si="90"/>
      </c>
      <c r="S177" s="19"/>
      <c r="T177" s="14"/>
    </row>
    <row r="178" spans="1:20" ht="15">
      <c r="A178" s="20" t="s">
        <v>269</v>
      </c>
      <c r="B178" s="93" t="s">
        <v>21</v>
      </c>
      <c r="C178" s="21" t="str">
        <f t="shared" si="86"/>
        <v>Gareth Hunt</v>
      </c>
      <c r="D178" s="21">
        <f t="shared" si="87"/>
        <v>0</v>
      </c>
      <c r="E178" s="21" t="str">
        <f t="shared" si="88"/>
        <v>Norfolk</v>
      </c>
      <c r="F178" s="129">
        <v>1.55</v>
      </c>
      <c r="G178" s="137">
        <f>Overallresults!$D$17</f>
        <v>6</v>
      </c>
      <c r="H178" s="138" t="s">
        <v>156</v>
      </c>
      <c r="I178" s="14"/>
      <c r="J178" s="22"/>
      <c r="K178" s="19">
        <f t="shared" si="89"/>
      </c>
      <c r="L178" s="19">
        <f t="shared" si="89"/>
      </c>
      <c r="M178" s="19">
        <f t="shared" si="89"/>
      </c>
      <c r="N178" s="19">
        <f t="shared" si="89"/>
      </c>
      <c r="O178" s="19">
        <f t="shared" si="89"/>
        <v>6</v>
      </c>
      <c r="P178" s="19">
        <f t="shared" si="89"/>
      </c>
      <c r="Q178" s="19">
        <f t="shared" si="89"/>
      </c>
      <c r="R178" s="19">
        <f t="shared" si="90"/>
      </c>
      <c r="S178" s="19"/>
      <c r="T178" s="14"/>
    </row>
    <row r="179" spans="1:20" ht="15">
      <c r="A179" s="20"/>
      <c r="B179" s="93" t="s">
        <v>22</v>
      </c>
      <c r="C179" s="21">
        <f t="shared" si="86"/>
      </c>
      <c r="D179" s="21">
        <f t="shared" si="87"/>
      </c>
      <c r="E179" s="21">
        <f t="shared" si="88"/>
      </c>
      <c r="F179" s="129" t="s">
        <v>147</v>
      </c>
      <c r="G179" s="137">
        <f>Overallresults!$D$18</f>
        <v>5</v>
      </c>
      <c r="H179" s="138" t="s">
        <v>155</v>
      </c>
      <c r="I179" s="14"/>
      <c r="J179" s="22"/>
      <c r="K179" s="19">
        <f t="shared" si="89"/>
      </c>
      <c r="L179" s="19">
        <f t="shared" si="89"/>
      </c>
      <c r="M179" s="19">
        <f t="shared" si="89"/>
      </c>
      <c r="N179" s="19">
        <f t="shared" si="89"/>
      </c>
      <c r="O179" s="19">
        <f t="shared" si="89"/>
      </c>
      <c r="P179" s="19">
        <f t="shared" si="89"/>
      </c>
      <c r="Q179" s="19">
        <f t="shared" si="89"/>
      </c>
      <c r="R179" s="19">
        <f t="shared" si="90"/>
      </c>
      <c r="S179" s="19"/>
      <c r="T179" s="14"/>
    </row>
    <row r="180" spans="1:20" ht="15">
      <c r="A180" s="20"/>
      <c r="B180" s="93" t="s">
        <v>23</v>
      </c>
      <c r="C180" s="21">
        <f t="shared" si="86"/>
      </c>
      <c r="D180" s="21">
        <f t="shared" si="87"/>
      </c>
      <c r="E180" s="21">
        <f t="shared" si="88"/>
      </c>
      <c r="F180" s="129" t="s">
        <v>147</v>
      </c>
      <c r="G180" s="137">
        <f>Overallresults!$D$19</f>
        <v>4</v>
      </c>
      <c r="H180" s="138"/>
      <c r="I180" s="14"/>
      <c r="J180" s="22"/>
      <c r="K180" s="19">
        <f t="shared" si="89"/>
      </c>
      <c r="L180" s="19">
        <f t="shared" si="89"/>
      </c>
      <c r="M180" s="19">
        <f t="shared" si="89"/>
      </c>
      <c r="N180" s="19">
        <f t="shared" si="89"/>
      </c>
      <c r="O180" s="19">
        <f t="shared" si="89"/>
      </c>
      <c r="P180" s="19">
        <f t="shared" si="89"/>
      </c>
      <c r="Q180" s="19">
        <f t="shared" si="89"/>
      </c>
      <c r="R180" s="19">
        <f t="shared" si="90"/>
      </c>
      <c r="S180" s="19"/>
      <c r="T180" s="14"/>
    </row>
    <row r="181" spans="1:20" ht="15">
      <c r="A181" s="20"/>
      <c r="B181" s="93" t="s">
        <v>24</v>
      </c>
      <c r="C181" s="21">
        <f t="shared" si="86"/>
      </c>
      <c r="D181" s="21">
        <f t="shared" si="87"/>
      </c>
      <c r="E181" s="21">
        <f t="shared" si="88"/>
      </c>
      <c r="F181" s="129" t="s">
        <v>147</v>
      </c>
      <c r="G181" s="137">
        <f>Overallresults!$D$20</f>
        <v>0</v>
      </c>
      <c r="H181" s="138"/>
      <c r="I181" s="14"/>
      <c r="J181" s="22"/>
      <c r="K181" s="19">
        <f t="shared" si="89"/>
      </c>
      <c r="L181" s="19">
        <f t="shared" si="89"/>
      </c>
      <c r="M181" s="19">
        <f t="shared" si="89"/>
      </c>
      <c r="N181" s="19">
        <f t="shared" si="89"/>
      </c>
      <c r="O181" s="19">
        <f t="shared" si="89"/>
      </c>
      <c r="P181" s="19">
        <f t="shared" si="89"/>
      </c>
      <c r="Q181" s="19">
        <f t="shared" si="89"/>
      </c>
      <c r="R181" s="19">
        <f t="shared" si="90"/>
      </c>
      <c r="S181" s="19"/>
      <c r="T181" s="14"/>
    </row>
    <row r="182" spans="1:20" ht="15">
      <c r="A182" s="20"/>
      <c r="B182" s="93" t="s">
        <v>25</v>
      </c>
      <c r="C182" s="21">
        <f t="shared" si="86"/>
      </c>
      <c r="D182" s="21">
        <f t="shared" si="87"/>
      </c>
      <c r="E182" s="21">
        <f t="shared" si="88"/>
      </c>
      <c r="F182" s="129" t="s">
        <v>147</v>
      </c>
      <c r="G182" s="137">
        <f>Overallresults!$D$21</f>
        <v>0</v>
      </c>
      <c r="H182" s="138"/>
      <c r="I182" s="14" t="e">
        <f>IF(OR(F182="",F182-VLOOKUP($A174,AWstandards,12,FALSE)&lt;0),0,INT(VLOOKUP($A174,AWstandards,11,FALSE)*(F182-VLOOKUP($A174,AWstandards,12,FALSE))^VLOOKUP($A174,AWstandards,13,FALSE)+0.5))</f>
        <v>#VALUE!</v>
      </c>
      <c r="J182" s="22"/>
      <c r="K182" s="19">
        <f t="shared" si="89"/>
      </c>
      <c r="L182" s="19">
        <f t="shared" si="89"/>
      </c>
      <c r="M182" s="19">
        <f t="shared" si="89"/>
      </c>
      <c r="N182" s="19">
        <f t="shared" si="89"/>
      </c>
      <c r="O182" s="19">
        <f t="shared" si="89"/>
      </c>
      <c r="P182" s="19">
        <f t="shared" si="89"/>
      </c>
      <c r="Q182" s="19">
        <f t="shared" si="89"/>
      </c>
      <c r="R182" s="19">
        <f t="shared" si="90"/>
      </c>
      <c r="S182" s="19">
        <f>SUM(Decsheets!$V$5:$V$12)-(SUM(K175:Q182))</f>
        <v>9</v>
      </c>
      <c r="T182" s="14"/>
    </row>
    <row r="183" spans="1:20" ht="15">
      <c r="A183" s="28" t="s">
        <v>9</v>
      </c>
      <c r="B183" s="92"/>
      <c r="C183" s="23" t="s">
        <v>47</v>
      </c>
      <c r="D183" s="23"/>
      <c r="E183" s="26"/>
      <c r="F183" s="136" t="s">
        <v>147</v>
      </c>
      <c r="G183" s="131"/>
      <c r="H183" s="138"/>
      <c r="I183" s="14"/>
      <c r="J183" s="14"/>
      <c r="K183" s="19"/>
      <c r="L183" s="19"/>
      <c r="M183" s="19"/>
      <c r="N183" s="19"/>
      <c r="O183" s="19"/>
      <c r="P183" s="19"/>
      <c r="Q183" s="19"/>
      <c r="R183" s="19"/>
      <c r="S183" s="19"/>
      <c r="T183" s="14" t="s">
        <v>48</v>
      </c>
    </row>
    <row r="184" spans="1:20" ht="15">
      <c r="A184" s="20" t="s">
        <v>270</v>
      </c>
      <c r="B184" s="93">
        <v>1</v>
      </c>
      <c r="C184" s="21" t="str">
        <f aca="true" t="shared" si="91" ref="C184:C191">IF(A184="","",VLOOKUP($A$183,IF(LEN(A184)=2,SMB,SMA),VLOOKUP(LEFT(A184,1),club,6,FALSE),FALSE))</f>
        <v>Elior Harris</v>
      </c>
      <c r="D184" s="21">
        <f aca="true" t="shared" si="92" ref="D184:D191">IF(A184="","",VLOOKUP($A$183,IF(LEN(A184)=2,SMB,SMA),VLOOKUP(LEFT(A184,1),club,7,FALSE),FALSE))</f>
        <v>0</v>
      </c>
      <c r="E184" s="21" t="str">
        <f aca="true" t="shared" si="93" ref="E184:E191">IF(A184="","",VLOOKUP(LEFT(A184,1),club,2,FALSE))</f>
        <v>Hertfordshire</v>
      </c>
      <c r="F184" s="129">
        <v>1.9</v>
      </c>
      <c r="G184" s="137">
        <f>Overallresults!$E$14</f>
        <v>8</v>
      </c>
      <c r="H184" s="138"/>
      <c r="I184" s="14" t="e">
        <f>IF(OR(F184="",F184-VLOOKUP($A183,AWstandards,12,FALSE)&lt;0),0,INT(VLOOKUP($A183,AWstandards,11,FALSE)*(F184-VLOOKUP($A183,AWstandards,12,FALSE))^VLOOKUP($A183,AWstandards,13,FALSE)+0.5))</f>
        <v>#NAME?</v>
      </c>
      <c r="J184" s="22"/>
      <c r="K184" s="19">
        <f aca="true" t="shared" si="94" ref="K184:Q191">IF($A184="","",IF(LEFT($A184,1)=K$12,$G184,""))</f>
      </c>
      <c r="L184" s="19">
        <f t="shared" si="94"/>
      </c>
      <c r="M184" s="19">
        <f t="shared" si="94"/>
        <v>8</v>
      </c>
      <c r="N184" s="19">
        <f t="shared" si="94"/>
      </c>
      <c r="O184" s="19">
        <f t="shared" si="94"/>
      </c>
      <c r="P184" s="19">
        <f t="shared" si="94"/>
      </c>
      <c r="Q184" s="19">
        <f t="shared" si="94"/>
      </c>
      <c r="R184" s="19">
        <f aca="true" t="shared" si="95" ref="R184:R191">IF($A184="","",IF(LEFT($A184,1)=R$11,$G184,""))</f>
      </c>
      <c r="S184" s="19"/>
      <c r="T184" s="14"/>
    </row>
    <row r="185" spans="1:20" ht="15">
      <c r="A185" s="20" t="s">
        <v>659</v>
      </c>
      <c r="B185" s="93">
        <v>2</v>
      </c>
      <c r="C185" s="21" t="str">
        <f t="shared" si="91"/>
        <v>Regan Cuthbert</v>
      </c>
      <c r="D185" s="21">
        <f t="shared" si="92"/>
        <v>0</v>
      </c>
      <c r="E185" s="21" t="str">
        <f t="shared" si="93"/>
        <v>Essex</v>
      </c>
      <c r="F185" s="129">
        <v>1.65</v>
      </c>
      <c r="G185" s="137">
        <f>Overallresults!$E$15</f>
        <v>6</v>
      </c>
      <c r="H185" s="138" t="s">
        <v>157</v>
      </c>
      <c r="I185" s="14" t="e">
        <f>IF(OR(F185="",F185-VLOOKUP($A183,AWstandards,12,FALSE)&lt;0),0,INT(VLOOKUP($A183,AWstandards,11,FALSE)*(F185-VLOOKUP($A183,AWstandards,12,FALSE))^VLOOKUP($A183,AWstandards,13,FALSE)+0.5))</f>
        <v>#NAME?</v>
      </c>
      <c r="J185" s="22"/>
      <c r="K185" s="19">
        <f t="shared" si="94"/>
      </c>
      <c r="L185" s="19">
        <f t="shared" si="94"/>
      </c>
      <c r="M185" s="19">
        <f t="shared" si="94"/>
      </c>
      <c r="N185" s="19">
        <f t="shared" si="94"/>
        <v>6</v>
      </c>
      <c r="O185" s="19">
        <f t="shared" si="94"/>
      </c>
      <c r="P185" s="19">
        <f t="shared" si="94"/>
      </c>
      <c r="Q185" s="19">
        <f t="shared" si="94"/>
      </c>
      <c r="R185" s="19">
        <f t="shared" si="95"/>
      </c>
      <c r="S185" s="19"/>
      <c r="T185" s="14"/>
    </row>
    <row r="186" spans="1:20" ht="15">
      <c r="A186" s="20" t="s">
        <v>661</v>
      </c>
      <c r="B186" s="93">
        <v>3</v>
      </c>
      <c r="C186" s="21" t="str">
        <f t="shared" si="91"/>
        <v>Thomas Brennand</v>
      </c>
      <c r="D186" s="21">
        <f t="shared" si="92"/>
        <v>0</v>
      </c>
      <c r="E186" s="21" t="str">
        <f t="shared" si="93"/>
        <v>Cambridgeshire</v>
      </c>
      <c r="F186" s="129">
        <v>1.35</v>
      </c>
      <c r="G186" s="137">
        <f>Overallresults!$E$16</f>
        <v>4</v>
      </c>
      <c r="H186" s="138" t="s">
        <v>154</v>
      </c>
      <c r="I186" s="14" t="e">
        <f>IF(OR(F186="",F186-VLOOKUP($A183,AWstandards,12,FALSE)&lt;0),0,INT(VLOOKUP($A183,AWstandards,11,FALSE)*(F186-VLOOKUP($A183,AWstandards,12,FALSE))^VLOOKUP($A183,AWstandards,13,FALSE)+0.5))</f>
        <v>#NAME?</v>
      </c>
      <c r="J186" s="22"/>
      <c r="K186" s="19">
        <f t="shared" si="94"/>
      </c>
      <c r="L186" s="19">
        <f t="shared" si="94"/>
        <v>4</v>
      </c>
      <c r="M186" s="19">
        <f t="shared" si="94"/>
      </c>
      <c r="N186" s="19">
        <f t="shared" si="94"/>
      </c>
      <c r="O186" s="19">
        <f t="shared" si="94"/>
      </c>
      <c r="P186" s="19">
        <f t="shared" si="94"/>
      </c>
      <c r="Q186" s="19">
        <f t="shared" si="94"/>
      </c>
      <c r="R186" s="19">
        <f t="shared" si="95"/>
      </c>
      <c r="S186" s="19"/>
      <c r="T186" s="14"/>
    </row>
    <row r="187" spans="1:20" ht="15">
      <c r="A187" s="20"/>
      <c r="B187" s="93" t="s">
        <v>21</v>
      </c>
      <c r="C187" s="21">
        <f t="shared" si="91"/>
      </c>
      <c r="D187" s="21">
        <f t="shared" si="92"/>
      </c>
      <c r="E187" s="21">
        <f t="shared" si="93"/>
      </c>
      <c r="F187" s="129" t="s">
        <v>147</v>
      </c>
      <c r="G187" s="137">
        <f>Overallresults!$E$17</f>
        <v>3</v>
      </c>
      <c r="H187" s="138" t="s">
        <v>156</v>
      </c>
      <c r="I187" s="14"/>
      <c r="J187" s="22"/>
      <c r="K187" s="19">
        <f t="shared" si="94"/>
      </c>
      <c r="L187" s="19">
        <f t="shared" si="94"/>
      </c>
      <c r="M187" s="19">
        <f t="shared" si="94"/>
      </c>
      <c r="N187" s="19">
        <f t="shared" si="94"/>
      </c>
      <c r="O187" s="19">
        <f t="shared" si="94"/>
      </c>
      <c r="P187" s="19">
        <f t="shared" si="94"/>
      </c>
      <c r="Q187" s="19">
        <f t="shared" si="94"/>
      </c>
      <c r="R187" s="19">
        <f t="shared" si="95"/>
      </c>
      <c r="S187" s="19"/>
      <c r="T187" s="14"/>
    </row>
    <row r="188" spans="1:20" ht="15">
      <c r="A188" s="20"/>
      <c r="B188" s="93" t="s">
        <v>22</v>
      </c>
      <c r="C188" s="21">
        <f t="shared" si="91"/>
      </c>
      <c r="D188" s="21">
        <f t="shared" si="92"/>
      </c>
      <c r="E188" s="21">
        <f t="shared" si="93"/>
      </c>
      <c r="F188" s="129" t="s">
        <v>147</v>
      </c>
      <c r="G188" s="137">
        <f>Overallresults!$E$18</f>
        <v>2</v>
      </c>
      <c r="H188" s="138" t="s">
        <v>155</v>
      </c>
      <c r="I188" s="14"/>
      <c r="J188" s="22"/>
      <c r="K188" s="19">
        <f t="shared" si="94"/>
      </c>
      <c r="L188" s="19">
        <f t="shared" si="94"/>
      </c>
      <c r="M188" s="19">
        <f t="shared" si="94"/>
      </c>
      <c r="N188" s="19">
        <f t="shared" si="94"/>
      </c>
      <c r="O188" s="19">
        <f t="shared" si="94"/>
      </c>
      <c r="P188" s="19">
        <f t="shared" si="94"/>
      </c>
      <c r="Q188" s="19">
        <f t="shared" si="94"/>
      </c>
      <c r="R188" s="19">
        <f t="shared" si="95"/>
      </c>
      <c r="S188" s="19"/>
      <c r="T188" s="14"/>
    </row>
    <row r="189" spans="1:20" ht="15">
      <c r="A189" s="20"/>
      <c r="B189" s="93" t="s">
        <v>23</v>
      </c>
      <c r="C189" s="21">
        <f t="shared" si="91"/>
      </c>
      <c r="D189" s="21">
        <f t="shared" si="92"/>
      </c>
      <c r="E189" s="21">
        <f t="shared" si="93"/>
      </c>
      <c r="F189" s="129" t="s">
        <v>147</v>
      </c>
      <c r="G189" s="137">
        <f>Overallresults!$E$19</f>
        <v>1</v>
      </c>
      <c r="H189" s="138"/>
      <c r="I189" s="14"/>
      <c r="J189" s="22"/>
      <c r="K189" s="19">
        <f t="shared" si="94"/>
      </c>
      <c r="L189" s="19">
        <f t="shared" si="94"/>
      </c>
      <c r="M189" s="19">
        <f t="shared" si="94"/>
      </c>
      <c r="N189" s="19">
        <f t="shared" si="94"/>
      </c>
      <c r="O189" s="19">
        <f t="shared" si="94"/>
      </c>
      <c r="P189" s="19">
        <f t="shared" si="94"/>
      </c>
      <c r="Q189" s="19">
        <f t="shared" si="94"/>
      </c>
      <c r="R189" s="19">
        <f t="shared" si="95"/>
      </c>
      <c r="S189" s="19"/>
      <c r="T189" s="14"/>
    </row>
    <row r="190" spans="1:20" ht="15">
      <c r="A190" s="20"/>
      <c r="B190" s="93" t="s">
        <v>24</v>
      </c>
      <c r="C190" s="21">
        <f t="shared" si="91"/>
      </c>
      <c r="D190" s="21">
        <f t="shared" si="92"/>
      </c>
      <c r="E190" s="21">
        <f t="shared" si="93"/>
      </c>
      <c r="F190" s="129" t="s">
        <v>147</v>
      </c>
      <c r="G190" s="137">
        <f>Overallresults!$E$20</f>
        <v>0</v>
      </c>
      <c r="H190" s="138"/>
      <c r="I190" s="14"/>
      <c r="J190" s="22"/>
      <c r="K190" s="19">
        <f t="shared" si="94"/>
      </c>
      <c r="L190" s="19">
        <f t="shared" si="94"/>
      </c>
      <c r="M190" s="19">
        <f t="shared" si="94"/>
      </c>
      <c r="N190" s="19">
        <f t="shared" si="94"/>
      </c>
      <c r="O190" s="19">
        <f t="shared" si="94"/>
      </c>
      <c r="P190" s="19">
        <f t="shared" si="94"/>
      </c>
      <c r="Q190" s="19">
        <f t="shared" si="94"/>
      </c>
      <c r="R190" s="19">
        <f t="shared" si="95"/>
      </c>
      <c r="S190" s="19"/>
      <c r="T190" s="14"/>
    </row>
    <row r="191" spans="1:20" ht="15">
      <c r="A191" s="20"/>
      <c r="B191" s="93" t="s">
        <v>25</v>
      </c>
      <c r="C191" s="21">
        <f t="shared" si="91"/>
      </c>
      <c r="D191" s="21">
        <f t="shared" si="92"/>
      </c>
      <c r="E191" s="21">
        <f t="shared" si="93"/>
      </c>
      <c r="F191" s="129" t="s">
        <v>147</v>
      </c>
      <c r="G191" s="137">
        <f>Overallresults!$E$21</f>
        <v>0</v>
      </c>
      <c r="H191" s="138"/>
      <c r="I191" s="14" t="e">
        <f>IF(OR(F191="",F191-VLOOKUP($A183,AWstandards,12,FALSE)&lt;0),0,INT(VLOOKUP($A183,AWstandards,11,FALSE)*(F191-VLOOKUP($A183,AWstandards,12,FALSE))^VLOOKUP($A183,AWstandards,13,FALSE)+0.5))</f>
        <v>#VALUE!</v>
      </c>
      <c r="J191" s="22"/>
      <c r="K191" s="19">
        <f t="shared" si="94"/>
      </c>
      <c r="L191" s="19">
        <f t="shared" si="94"/>
      </c>
      <c r="M191" s="19">
        <f t="shared" si="94"/>
      </c>
      <c r="N191" s="19">
        <f t="shared" si="94"/>
      </c>
      <c r="O191" s="19">
        <f t="shared" si="94"/>
      </c>
      <c r="P191" s="19">
        <f t="shared" si="94"/>
      </c>
      <c r="Q191" s="19">
        <f t="shared" si="94"/>
      </c>
      <c r="R191" s="19">
        <f t="shared" si="95"/>
      </c>
      <c r="S191" s="19">
        <f>SUM(Decsheets!$W$5:$W$12)-(SUM(K184:Q191))</f>
        <v>6</v>
      </c>
      <c r="T191" s="14"/>
    </row>
    <row r="192" spans="1:20" ht="15">
      <c r="A192" s="28" t="s">
        <v>205</v>
      </c>
      <c r="B192" s="92"/>
      <c r="C192" s="23" t="s">
        <v>208</v>
      </c>
      <c r="D192" s="23"/>
      <c r="E192" s="26"/>
      <c r="F192" s="125" t="s">
        <v>147</v>
      </c>
      <c r="G192" s="131"/>
      <c r="H192" s="14"/>
      <c r="I192" s="14"/>
      <c r="J192" s="14"/>
      <c r="K192" s="19"/>
      <c r="L192" s="19"/>
      <c r="M192" s="19"/>
      <c r="N192" s="19"/>
      <c r="O192" s="19"/>
      <c r="P192" s="19"/>
      <c r="Q192" s="19"/>
      <c r="R192" s="19"/>
      <c r="S192" s="19"/>
      <c r="T192" s="14" t="s">
        <v>206</v>
      </c>
    </row>
    <row r="193" spans="1:20" ht="15">
      <c r="A193" s="20" t="s">
        <v>270</v>
      </c>
      <c r="B193" s="93">
        <v>1</v>
      </c>
      <c r="C193" s="21" t="str">
        <f aca="true" t="shared" si="96" ref="C193:C200">IF(A193="","",VLOOKUP($A$192,IF(LEN(A193)=2,SMB,SMA),VLOOKUP(LEFT(A193,1),club,6,FALSE),FALSE))</f>
        <v>Nathan Gardner</v>
      </c>
      <c r="D193" s="21">
        <f aca="true" t="shared" si="97" ref="D193:D200">IF(A193="","",VLOOKUP($A$192,IF(LEN(A193)=2,SMB,SMA),VLOOKUP(LEFT(A193,1),club,7,FALSE),FALSE))</f>
        <v>0</v>
      </c>
      <c r="E193" s="21" t="str">
        <f aca="true" t="shared" si="98" ref="E193:E200">IF(A193="","",VLOOKUP(LEFT(A193,1),club,2,FALSE))</f>
        <v>Hertfordshire</v>
      </c>
      <c r="F193" s="129">
        <v>4.7</v>
      </c>
      <c r="G193" s="137">
        <f>Overallresults!$D$14</f>
        <v>12</v>
      </c>
      <c r="H193" s="138"/>
      <c r="I193" s="14" t="e">
        <f>IF(OR(F193="",F193-VLOOKUP($A192,AWstandards,12,FALSE)&lt;0),0,INT(VLOOKUP($A192,AWstandards,11,FALSE)*(F193-VLOOKUP($A192,AWstandards,12,FALSE))^VLOOKUP($A192,AWstandards,13,FALSE)+0.5))</f>
        <v>#NAME?</v>
      </c>
      <c r="J193" s="22"/>
      <c r="K193" s="19">
        <f aca="true" t="shared" si="99" ref="K193:Q200">IF($A193="","",IF(LEFT($A193,1)=K$12,$G193,""))</f>
      </c>
      <c r="L193" s="19">
        <f t="shared" si="99"/>
      </c>
      <c r="M193" s="19">
        <f t="shared" si="99"/>
        <v>12</v>
      </c>
      <c r="N193" s="19">
        <f t="shared" si="99"/>
      </c>
      <c r="O193" s="19">
        <f t="shared" si="99"/>
      </c>
      <c r="P193" s="19">
        <f t="shared" si="99"/>
      </c>
      <c r="Q193" s="19">
        <f t="shared" si="99"/>
      </c>
      <c r="R193" s="19">
        <f aca="true" t="shared" si="100" ref="R193:R200">IF($A193="","",IF(LEFT($A193,1)=R$11,$G193,""))</f>
      </c>
      <c r="S193" s="19"/>
      <c r="T193" s="14"/>
    </row>
    <row r="194" spans="1:20" ht="15">
      <c r="A194" s="20" t="s">
        <v>155</v>
      </c>
      <c r="B194" s="93">
        <v>2</v>
      </c>
      <c r="C194" s="21" t="str">
        <f t="shared" si="96"/>
        <v>Mitch Ethridge</v>
      </c>
      <c r="D194" s="21">
        <f t="shared" si="97"/>
        <v>0</v>
      </c>
      <c r="E194" s="21" t="str">
        <f t="shared" si="98"/>
        <v>Essex</v>
      </c>
      <c r="F194" s="129">
        <v>4.2</v>
      </c>
      <c r="G194" s="137">
        <f>Overallresults!$D$15</f>
        <v>10</v>
      </c>
      <c r="H194" s="138" t="s">
        <v>157</v>
      </c>
      <c r="I194" s="14" t="e">
        <f>IF(OR(F194="",F194-VLOOKUP($A192,AWstandards,12,FALSE)&lt;0),0,INT(VLOOKUP($A192,AWstandards,11,FALSE)*(F194-VLOOKUP($A192,AWstandards,12,FALSE))^VLOOKUP($A192,AWstandards,13,FALSE)+0.5))</f>
        <v>#NAME?</v>
      </c>
      <c r="J194" s="22"/>
      <c r="K194" s="19">
        <f t="shared" si="99"/>
      </c>
      <c r="L194" s="19">
        <f t="shared" si="99"/>
      </c>
      <c r="M194" s="19">
        <f t="shared" si="99"/>
      </c>
      <c r="N194" s="19">
        <f t="shared" si="99"/>
        <v>10</v>
      </c>
      <c r="O194" s="19">
        <f t="shared" si="99"/>
      </c>
      <c r="P194" s="19">
        <f t="shared" si="99"/>
      </c>
      <c r="Q194" s="19">
        <f t="shared" si="99"/>
      </c>
      <c r="R194" s="19">
        <f t="shared" si="100"/>
      </c>
      <c r="S194" s="19"/>
      <c r="T194" s="14"/>
    </row>
    <row r="195" spans="1:20" ht="15">
      <c r="A195" s="20" t="s">
        <v>664</v>
      </c>
      <c r="B195" s="93">
        <v>3</v>
      </c>
      <c r="C195" s="21" t="str">
        <f t="shared" si="96"/>
        <v>Gavin Fordham</v>
      </c>
      <c r="D195" s="21">
        <f t="shared" si="97"/>
        <v>0</v>
      </c>
      <c r="E195" s="21" t="str">
        <f t="shared" si="98"/>
        <v>Bedfordshire</v>
      </c>
      <c r="F195" s="129">
        <v>3.4</v>
      </c>
      <c r="G195" s="137">
        <f>Overallresults!$D$16</f>
        <v>8</v>
      </c>
      <c r="H195" s="138" t="s">
        <v>154</v>
      </c>
      <c r="I195" s="14" t="e">
        <f>IF(OR(F195="",F195-VLOOKUP($A192,AWstandards,12,FALSE)&lt;0),0,INT(VLOOKUP($A192,AWstandards,11,FALSE)*(F195-VLOOKUP($A192,AWstandards,12,FALSE))^VLOOKUP($A192,AWstandards,13,FALSE)+0.5))</f>
        <v>#NAME?</v>
      </c>
      <c r="J195" s="22"/>
      <c r="K195" s="19">
        <f t="shared" si="99"/>
        <v>8</v>
      </c>
      <c r="L195" s="19">
        <f t="shared" si="99"/>
      </c>
      <c r="M195" s="19">
        <f t="shared" si="99"/>
      </c>
      <c r="N195" s="19">
        <f t="shared" si="99"/>
      </c>
      <c r="O195" s="19">
        <f t="shared" si="99"/>
      </c>
      <c r="P195" s="19">
        <f t="shared" si="99"/>
      </c>
      <c r="Q195" s="19">
        <f t="shared" si="99"/>
      </c>
      <c r="R195" s="19">
        <f t="shared" si="100"/>
      </c>
      <c r="S195" s="19"/>
      <c r="T195" s="14"/>
    </row>
    <row r="196" spans="1:20" ht="15">
      <c r="A196" s="20" t="s">
        <v>157</v>
      </c>
      <c r="B196" s="93" t="s">
        <v>21</v>
      </c>
      <c r="C196" s="21" t="str">
        <f t="shared" si="96"/>
        <v>Richard Phelan</v>
      </c>
      <c r="D196" s="21">
        <f t="shared" si="97"/>
        <v>0</v>
      </c>
      <c r="E196" s="21" t="str">
        <f t="shared" si="98"/>
        <v>Cambridgeshire</v>
      </c>
      <c r="F196" s="129">
        <v>3</v>
      </c>
      <c r="G196" s="137">
        <f>Overallresults!$D$17</f>
        <v>6</v>
      </c>
      <c r="H196" s="138" t="s">
        <v>156</v>
      </c>
      <c r="I196" s="14"/>
      <c r="J196" s="22"/>
      <c r="K196" s="19">
        <f t="shared" si="99"/>
      </c>
      <c r="L196" s="19">
        <f t="shared" si="99"/>
        <v>6</v>
      </c>
      <c r="M196" s="19">
        <f t="shared" si="99"/>
      </c>
      <c r="N196" s="19">
        <f t="shared" si="99"/>
      </c>
      <c r="O196" s="19">
        <f t="shared" si="99"/>
      </c>
      <c r="P196" s="19">
        <f t="shared" si="99"/>
      </c>
      <c r="Q196" s="19">
        <f t="shared" si="99"/>
      </c>
      <c r="R196" s="19">
        <f t="shared" si="100"/>
      </c>
      <c r="S196" s="19"/>
      <c r="T196" s="14"/>
    </row>
    <row r="197" spans="1:20" ht="15">
      <c r="A197" s="20" t="s">
        <v>269</v>
      </c>
      <c r="B197" s="93" t="s">
        <v>22</v>
      </c>
      <c r="C197" s="21" t="str">
        <f t="shared" si="96"/>
        <v>Gordon Slater</v>
      </c>
      <c r="D197" s="21">
        <f t="shared" si="97"/>
        <v>0</v>
      </c>
      <c r="E197" s="21" t="str">
        <f t="shared" si="98"/>
        <v>Norfolk</v>
      </c>
      <c r="F197" s="129">
        <v>2.4</v>
      </c>
      <c r="G197" s="137">
        <f>Overallresults!$D$18</f>
        <v>5</v>
      </c>
      <c r="H197" s="138" t="s">
        <v>155</v>
      </c>
      <c r="I197" s="14"/>
      <c r="J197" s="22"/>
      <c r="K197" s="19">
        <f t="shared" si="99"/>
      </c>
      <c r="L197" s="19">
        <f t="shared" si="99"/>
      </c>
      <c r="M197" s="19">
        <f t="shared" si="99"/>
      </c>
      <c r="N197" s="19">
        <f t="shared" si="99"/>
      </c>
      <c r="O197" s="19">
        <f t="shared" si="99"/>
        <v>5</v>
      </c>
      <c r="P197" s="19">
        <f t="shared" si="99"/>
      </c>
      <c r="Q197" s="19">
        <f t="shared" si="99"/>
      </c>
      <c r="R197" s="19">
        <f t="shared" si="100"/>
      </c>
      <c r="S197" s="19"/>
      <c r="T197" s="14"/>
    </row>
    <row r="198" spans="1:20" ht="15">
      <c r="A198" s="20"/>
      <c r="B198" s="93" t="s">
        <v>23</v>
      </c>
      <c r="C198" s="21">
        <f t="shared" si="96"/>
      </c>
      <c r="D198" s="21">
        <f t="shared" si="97"/>
      </c>
      <c r="E198" s="21">
        <f t="shared" si="98"/>
      </c>
      <c r="F198" s="129" t="s">
        <v>147</v>
      </c>
      <c r="G198" s="137">
        <f>Overallresults!$D$19</f>
        <v>4</v>
      </c>
      <c r="H198" s="138"/>
      <c r="I198" s="14"/>
      <c r="J198" s="22"/>
      <c r="K198" s="19">
        <f t="shared" si="99"/>
      </c>
      <c r="L198" s="19">
        <f t="shared" si="99"/>
      </c>
      <c r="M198" s="19">
        <f t="shared" si="99"/>
      </c>
      <c r="N198" s="19">
        <f t="shared" si="99"/>
      </c>
      <c r="O198" s="19">
        <f t="shared" si="99"/>
      </c>
      <c r="P198" s="19">
        <f t="shared" si="99"/>
      </c>
      <c r="Q198" s="19">
        <f t="shared" si="99"/>
      </c>
      <c r="R198" s="19">
        <f t="shared" si="100"/>
      </c>
      <c r="S198" s="19"/>
      <c r="T198" s="14"/>
    </row>
    <row r="199" spans="1:20" ht="15">
      <c r="A199" s="20"/>
      <c r="B199" s="93" t="s">
        <v>24</v>
      </c>
      <c r="C199" s="21">
        <f t="shared" si="96"/>
      </c>
      <c r="D199" s="21">
        <f t="shared" si="97"/>
      </c>
      <c r="E199" s="21">
        <f t="shared" si="98"/>
      </c>
      <c r="F199" s="129" t="s">
        <v>147</v>
      </c>
      <c r="G199" s="137">
        <f>Overallresults!$D$20</f>
        <v>0</v>
      </c>
      <c r="H199" s="138"/>
      <c r="I199" s="14"/>
      <c r="J199" s="22"/>
      <c r="K199" s="19">
        <f t="shared" si="99"/>
      </c>
      <c r="L199" s="19">
        <f t="shared" si="99"/>
      </c>
      <c r="M199" s="19">
        <f t="shared" si="99"/>
      </c>
      <c r="N199" s="19">
        <f t="shared" si="99"/>
      </c>
      <c r="O199" s="19">
        <f t="shared" si="99"/>
      </c>
      <c r="P199" s="19">
        <f t="shared" si="99"/>
      </c>
      <c r="Q199" s="19">
        <f t="shared" si="99"/>
      </c>
      <c r="R199" s="19">
        <f t="shared" si="100"/>
      </c>
      <c r="S199" s="19"/>
      <c r="T199" s="14"/>
    </row>
    <row r="200" spans="1:20" ht="15">
      <c r="A200" s="20"/>
      <c r="B200" s="93" t="s">
        <v>25</v>
      </c>
      <c r="C200" s="21">
        <f t="shared" si="96"/>
      </c>
      <c r="D200" s="21">
        <f t="shared" si="97"/>
      </c>
      <c r="E200" s="21">
        <f t="shared" si="98"/>
      </c>
      <c r="F200" s="129" t="s">
        <v>147</v>
      </c>
      <c r="G200" s="137">
        <f>Overallresults!$D$21</f>
        <v>0</v>
      </c>
      <c r="H200" s="138"/>
      <c r="I200" s="14" t="e">
        <f>IF(OR(F200="",F200-VLOOKUP($A192,AWstandards,12,FALSE)&lt;0),0,INT(VLOOKUP($A192,AWstandards,11,FALSE)*(F200-VLOOKUP($A192,AWstandards,12,FALSE))^VLOOKUP($A192,AWstandards,13,FALSE)+0.5))</f>
        <v>#VALUE!</v>
      </c>
      <c r="J200" s="22"/>
      <c r="K200" s="19">
        <f t="shared" si="99"/>
      </c>
      <c r="L200" s="19">
        <f t="shared" si="99"/>
      </c>
      <c r="M200" s="19">
        <f t="shared" si="99"/>
      </c>
      <c r="N200" s="19">
        <f t="shared" si="99"/>
      </c>
      <c r="O200" s="19">
        <f t="shared" si="99"/>
      </c>
      <c r="P200" s="19">
        <f t="shared" si="99"/>
      </c>
      <c r="Q200" s="19">
        <f t="shared" si="99"/>
      </c>
      <c r="R200" s="19">
        <f t="shared" si="100"/>
      </c>
      <c r="S200" s="19">
        <f>SUM(Decsheets!$V$5:$V$12)-(SUM(K193:Q200))</f>
        <v>4</v>
      </c>
      <c r="T200" s="14"/>
    </row>
    <row r="201" spans="1:20" ht="15">
      <c r="A201" s="28" t="s">
        <v>205</v>
      </c>
      <c r="B201" s="92"/>
      <c r="C201" s="23" t="s">
        <v>209</v>
      </c>
      <c r="D201" s="23"/>
      <c r="E201" s="26"/>
      <c r="F201" s="136" t="s">
        <v>147</v>
      </c>
      <c r="G201" s="131"/>
      <c r="H201" s="138"/>
      <c r="I201" s="14"/>
      <c r="J201" s="14"/>
      <c r="K201" s="19"/>
      <c r="L201" s="19"/>
      <c r="M201" s="19"/>
      <c r="N201" s="19"/>
      <c r="O201" s="19"/>
      <c r="P201" s="19"/>
      <c r="Q201" s="19"/>
      <c r="R201" s="19"/>
      <c r="S201" s="19"/>
      <c r="T201" s="14" t="s">
        <v>207</v>
      </c>
    </row>
    <row r="202" spans="1:20" ht="15">
      <c r="A202" s="20" t="s">
        <v>660</v>
      </c>
      <c r="B202" s="93">
        <v>1</v>
      </c>
      <c r="C202" s="21" t="str">
        <f aca="true" t="shared" si="101" ref="C202:C209">IF(A202="","",VLOOKUP($A$201,IF(LEN(A202)=2,SMB,SMA),VLOOKUP(LEFT(A202,1),club,6,FALSE),FALSE))</f>
        <v>Eliot Breen</v>
      </c>
      <c r="D202" s="21">
        <f aca="true" t="shared" si="102" ref="D202:D209">IF(A202="","",VLOOKUP($A$201,IF(LEN(A202)=2,SMB,SMA),VLOOKUP(LEFT(A202,1),club,7,FALSE),FALSE))</f>
        <v>0</v>
      </c>
      <c r="E202" s="21" t="str">
        <f aca="true" t="shared" si="103" ref="E202:E209">IF(A202="","",VLOOKUP(LEFT(A202,1),club,2,FALSE))</f>
        <v>Hertfordshire</v>
      </c>
      <c r="F202" s="129">
        <v>4.2</v>
      </c>
      <c r="G202" s="137">
        <f>Overallresults!$E$14</f>
        <v>8</v>
      </c>
      <c r="H202" s="138"/>
      <c r="I202" s="14" t="e">
        <f>IF(OR(F202="",F202-VLOOKUP($A201,AWstandards,12,FALSE)&lt;0),0,INT(VLOOKUP($A201,AWstandards,11,FALSE)*(F202-VLOOKUP($A201,AWstandards,12,FALSE))^VLOOKUP($A201,AWstandards,13,FALSE)+0.5))</f>
        <v>#NAME?</v>
      </c>
      <c r="J202" s="22"/>
      <c r="K202" s="19">
        <f aca="true" t="shared" si="104" ref="K202:Q209">IF($A202="","",IF(LEFT($A202,1)=K$12,$G202,""))</f>
      </c>
      <c r="L202" s="19">
        <f t="shared" si="104"/>
      </c>
      <c r="M202" s="19">
        <f t="shared" si="104"/>
        <v>8</v>
      </c>
      <c r="N202" s="19">
        <f t="shared" si="104"/>
      </c>
      <c r="O202" s="19">
        <f t="shared" si="104"/>
      </c>
      <c r="P202" s="19">
        <f t="shared" si="104"/>
      </c>
      <c r="Q202" s="19">
        <f t="shared" si="104"/>
      </c>
      <c r="R202" s="19">
        <f aca="true" t="shared" si="105" ref="R202:R209">IF($A202="","",IF(LEFT($A202,1)=R$11,$G202,""))</f>
      </c>
      <c r="S202" s="19"/>
      <c r="T202" s="14"/>
    </row>
    <row r="203" spans="1:20" ht="15">
      <c r="A203" s="20" t="s">
        <v>659</v>
      </c>
      <c r="B203" s="93">
        <v>2</v>
      </c>
      <c r="C203" s="21" t="str">
        <f t="shared" si="101"/>
        <v>James Allway</v>
      </c>
      <c r="D203" s="21">
        <f t="shared" si="102"/>
        <v>0</v>
      </c>
      <c r="E203" s="21" t="str">
        <f t="shared" si="103"/>
        <v>Essex</v>
      </c>
      <c r="F203" s="129">
        <v>4</v>
      </c>
      <c r="G203" s="137">
        <f>Overallresults!$E$15</f>
        <v>6</v>
      </c>
      <c r="H203" s="138" t="s">
        <v>157</v>
      </c>
      <c r="I203" s="14" t="e">
        <f>IF(OR(F203="",F203-VLOOKUP($A201,AWstandards,12,FALSE)&lt;0),0,INT(VLOOKUP($A201,AWstandards,11,FALSE)*(F203-VLOOKUP($A201,AWstandards,12,FALSE))^VLOOKUP($A201,AWstandards,13,FALSE)+0.5))</f>
        <v>#NAME?</v>
      </c>
      <c r="J203" s="22"/>
      <c r="K203" s="19">
        <f t="shared" si="104"/>
      </c>
      <c r="L203" s="19">
        <f t="shared" si="104"/>
      </c>
      <c r="M203" s="19">
        <f t="shared" si="104"/>
      </c>
      <c r="N203" s="19">
        <f t="shared" si="104"/>
        <v>6</v>
      </c>
      <c r="O203" s="19">
        <f t="shared" si="104"/>
      </c>
      <c r="P203" s="19">
        <f t="shared" si="104"/>
      </c>
      <c r="Q203" s="19">
        <f t="shared" si="104"/>
      </c>
      <c r="R203" s="19">
        <f t="shared" si="105"/>
      </c>
      <c r="S203" s="19"/>
      <c r="T203" s="14"/>
    </row>
    <row r="204" spans="1:20" ht="15">
      <c r="A204" s="20" t="s">
        <v>214</v>
      </c>
      <c r="B204" s="93">
        <v>3</v>
      </c>
      <c r="C204" s="21" t="str">
        <f t="shared" si="101"/>
        <v>Simon Eastwood</v>
      </c>
      <c r="D204" s="21">
        <f t="shared" si="102"/>
        <v>0</v>
      </c>
      <c r="E204" s="21" t="str">
        <f t="shared" si="103"/>
        <v>Bedfordshire</v>
      </c>
      <c r="F204" s="129">
        <v>3</v>
      </c>
      <c r="G204" s="137">
        <f>Overallresults!$E$16</f>
        <v>4</v>
      </c>
      <c r="H204" s="138" t="s">
        <v>154</v>
      </c>
      <c r="I204" s="14" t="e">
        <f>IF(OR(F204="",F204-VLOOKUP($A201,AWstandards,12,FALSE)&lt;0),0,INT(VLOOKUP($A201,AWstandards,11,FALSE)*(F204-VLOOKUP($A201,AWstandards,12,FALSE))^VLOOKUP($A201,AWstandards,13,FALSE)+0.5))</f>
        <v>#NAME?</v>
      </c>
      <c r="J204" s="22"/>
      <c r="K204" s="19">
        <f t="shared" si="104"/>
        <v>4</v>
      </c>
      <c r="L204" s="19">
        <f t="shared" si="104"/>
      </c>
      <c r="M204" s="19">
        <f t="shared" si="104"/>
      </c>
      <c r="N204" s="19">
        <f t="shared" si="104"/>
      </c>
      <c r="O204" s="19">
        <f t="shared" si="104"/>
      </c>
      <c r="P204" s="19">
        <f t="shared" si="104"/>
      </c>
      <c r="Q204" s="19">
        <f t="shared" si="104"/>
      </c>
      <c r="R204" s="19">
        <f t="shared" si="105"/>
      </c>
      <c r="S204" s="19"/>
      <c r="T204" s="14"/>
    </row>
    <row r="205" spans="1:20" ht="15">
      <c r="A205" s="20" t="s">
        <v>661</v>
      </c>
      <c r="B205" s="93" t="s">
        <v>21</v>
      </c>
      <c r="C205" s="21" t="str">
        <f t="shared" si="101"/>
        <v>Jack Huddleston</v>
      </c>
      <c r="D205" s="21">
        <f t="shared" si="102"/>
        <v>0</v>
      </c>
      <c r="E205" s="21" t="str">
        <f t="shared" si="103"/>
        <v>Cambridgeshire</v>
      </c>
      <c r="F205" s="129">
        <v>2.4</v>
      </c>
      <c r="G205" s="137">
        <f>Overallresults!$E$17</f>
        <v>3</v>
      </c>
      <c r="H205" s="138" t="s">
        <v>156</v>
      </c>
      <c r="I205" s="14"/>
      <c r="J205" s="22"/>
      <c r="K205" s="19">
        <f t="shared" si="104"/>
      </c>
      <c r="L205" s="19">
        <f t="shared" si="104"/>
        <v>3</v>
      </c>
      <c r="M205" s="19">
        <f t="shared" si="104"/>
      </c>
      <c r="N205" s="19">
        <f t="shared" si="104"/>
      </c>
      <c r="O205" s="19">
        <f t="shared" si="104"/>
      </c>
      <c r="P205" s="19">
        <f t="shared" si="104"/>
      </c>
      <c r="Q205" s="19">
        <f t="shared" si="104"/>
      </c>
      <c r="R205" s="19">
        <f t="shared" si="105"/>
      </c>
      <c r="S205" s="19"/>
      <c r="T205" s="14"/>
    </row>
    <row r="206" spans="1:20" ht="15">
      <c r="A206" s="20"/>
      <c r="B206" s="93" t="s">
        <v>22</v>
      </c>
      <c r="C206" s="21">
        <f t="shared" si="101"/>
      </c>
      <c r="D206" s="21">
        <f t="shared" si="102"/>
      </c>
      <c r="E206" s="21">
        <f t="shared" si="103"/>
      </c>
      <c r="F206" s="129" t="s">
        <v>147</v>
      </c>
      <c r="G206" s="137">
        <f>Overallresults!$E$18</f>
        <v>2</v>
      </c>
      <c r="H206" s="138" t="s">
        <v>155</v>
      </c>
      <c r="I206" s="14"/>
      <c r="J206" s="22"/>
      <c r="K206" s="19">
        <f t="shared" si="104"/>
      </c>
      <c r="L206" s="19">
        <f t="shared" si="104"/>
      </c>
      <c r="M206" s="19">
        <f t="shared" si="104"/>
      </c>
      <c r="N206" s="19">
        <f t="shared" si="104"/>
      </c>
      <c r="O206" s="19">
        <f t="shared" si="104"/>
      </c>
      <c r="P206" s="19">
        <f t="shared" si="104"/>
      </c>
      <c r="Q206" s="19">
        <f t="shared" si="104"/>
      </c>
      <c r="R206" s="19">
        <f t="shared" si="105"/>
      </c>
      <c r="S206" s="19"/>
      <c r="T206" s="14"/>
    </row>
    <row r="207" spans="1:20" ht="15">
      <c r="A207" s="20"/>
      <c r="B207" s="93" t="s">
        <v>23</v>
      </c>
      <c r="C207" s="21">
        <f t="shared" si="101"/>
      </c>
      <c r="D207" s="21">
        <f t="shared" si="102"/>
      </c>
      <c r="E207" s="21">
        <f t="shared" si="103"/>
      </c>
      <c r="F207" s="129" t="s">
        <v>147</v>
      </c>
      <c r="G207" s="137">
        <f>Overallresults!$E$19</f>
        <v>1</v>
      </c>
      <c r="H207" s="138"/>
      <c r="I207" s="14"/>
      <c r="J207" s="22"/>
      <c r="K207" s="19">
        <f t="shared" si="104"/>
      </c>
      <c r="L207" s="19">
        <f t="shared" si="104"/>
      </c>
      <c r="M207" s="19">
        <f t="shared" si="104"/>
      </c>
      <c r="N207" s="19">
        <f t="shared" si="104"/>
      </c>
      <c r="O207" s="19">
        <f t="shared" si="104"/>
      </c>
      <c r="P207" s="19">
        <f t="shared" si="104"/>
      </c>
      <c r="Q207" s="19">
        <f t="shared" si="104"/>
      </c>
      <c r="R207" s="19">
        <f t="shared" si="105"/>
      </c>
      <c r="S207" s="19"/>
      <c r="T207" s="14"/>
    </row>
    <row r="208" spans="1:20" ht="15">
      <c r="A208" s="20"/>
      <c r="B208" s="93" t="s">
        <v>24</v>
      </c>
      <c r="C208" s="21">
        <f t="shared" si="101"/>
      </c>
      <c r="D208" s="21">
        <f t="shared" si="102"/>
      </c>
      <c r="E208" s="21">
        <f t="shared" si="103"/>
      </c>
      <c r="F208" s="129" t="s">
        <v>147</v>
      </c>
      <c r="G208" s="137">
        <f>Overallresults!$E$20</f>
        <v>0</v>
      </c>
      <c r="H208" s="138"/>
      <c r="I208" s="14"/>
      <c r="J208" s="22"/>
      <c r="K208" s="19">
        <f t="shared" si="104"/>
      </c>
      <c r="L208" s="19">
        <f t="shared" si="104"/>
      </c>
      <c r="M208" s="19">
        <f t="shared" si="104"/>
      </c>
      <c r="N208" s="19">
        <f t="shared" si="104"/>
      </c>
      <c r="O208" s="19">
        <f t="shared" si="104"/>
      </c>
      <c r="P208" s="19">
        <f t="shared" si="104"/>
      </c>
      <c r="Q208" s="19">
        <f t="shared" si="104"/>
      </c>
      <c r="R208" s="19">
        <f t="shared" si="105"/>
      </c>
      <c r="S208" s="19"/>
      <c r="T208" s="14"/>
    </row>
    <row r="209" spans="1:20" ht="15">
      <c r="A209" s="20"/>
      <c r="B209" s="93" t="s">
        <v>25</v>
      </c>
      <c r="C209" s="21">
        <f t="shared" si="101"/>
      </c>
      <c r="D209" s="21">
        <f t="shared" si="102"/>
      </c>
      <c r="E209" s="21">
        <f t="shared" si="103"/>
      </c>
      <c r="F209" s="129" t="s">
        <v>147</v>
      </c>
      <c r="G209" s="137">
        <f>Overallresults!$E$21</f>
        <v>0</v>
      </c>
      <c r="H209" s="138"/>
      <c r="I209" s="14" t="e">
        <f>IF(OR(F209="",F209-VLOOKUP($A201,AWstandards,12,FALSE)&lt;0),0,INT(VLOOKUP($A201,AWstandards,11,FALSE)*(F209-VLOOKUP($A201,AWstandards,12,FALSE))^VLOOKUP($A201,AWstandards,13,FALSE)+0.5))</f>
        <v>#VALUE!</v>
      </c>
      <c r="J209" s="22"/>
      <c r="K209" s="19">
        <f t="shared" si="104"/>
      </c>
      <c r="L209" s="19">
        <f t="shared" si="104"/>
      </c>
      <c r="M209" s="19">
        <f t="shared" si="104"/>
      </c>
      <c r="N209" s="19">
        <f t="shared" si="104"/>
      </c>
      <c r="O209" s="19">
        <f t="shared" si="104"/>
      </c>
      <c r="P209" s="19">
        <f t="shared" si="104"/>
      </c>
      <c r="Q209" s="19">
        <f t="shared" si="104"/>
      </c>
      <c r="R209" s="19">
        <f t="shared" si="105"/>
      </c>
      <c r="S209" s="19">
        <f>SUM(Decsheets!$W$5:$W$12)-(SUM(K202:Q209))</f>
        <v>3</v>
      </c>
      <c r="T209" s="14"/>
    </row>
    <row r="210" spans="1:20" ht="15">
      <c r="A210" s="28" t="s">
        <v>10</v>
      </c>
      <c r="B210" s="92"/>
      <c r="C210" s="23" t="s">
        <v>49</v>
      </c>
      <c r="D210" s="23"/>
      <c r="E210" s="26"/>
      <c r="F210" s="136" t="s">
        <v>147</v>
      </c>
      <c r="G210" s="131"/>
      <c r="H210" s="2"/>
      <c r="I210" s="14"/>
      <c r="J210" s="14"/>
      <c r="K210" s="19"/>
      <c r="L210" s="19"/>
      <c r="M210" s="19"/>
      <c r="N210" s="19"/>
      <c r="O210" s="19"/>
      <c r="P210" s="19"/>
      <c r="Q210" s="19"/>
      <c r="R210" s="19"/>
      <c r="S210" s="19"/>
      <c r="T210" s="14" t="s">
        <v>50</v>
      </c>
    </row>
    <row r="211" spans="1:20" ht="15">
      <c r="A211" s="20" t="s">
        <v>658</v>
      </c>
      <c r="B211" s="93">
        <v>1</v>
      </c>
      <c r="C211" s="21" t="str">
        <f aca="true" t="shared" si="106" ref="C211:C218">IF(A211="","",VLOOKUP($A$210,IF(LEN(A211)=2,SMB,SMA),VLOOKUP(LEFT(A211,1),club,6,FALSE),FALSE))</f>
        <v>Daniel Hooper</v>
      </c>
      <c r="D211" s="21">
        <f aca="true" t="shared" si="107" ref="D211:D218">IF(A211="","",VLOOKUP($A$210,IF(LEN(A211)=2,SMB,SMA),VLOOKUP(LEFT(A211,1),club,7,FALSE),FALSE))</f>
        <v>0</v>
      </c>
      <c r="E211" s="21" t="str">
        <f aca="true" t="shared" si="108" ref="E211:E218">IF(A211="","",VLOOKUP(LEFT(A211,1),club,2,FALSE))</f>
        <v>Hertfordshire</v>
      </c>
      <c r="F211" s="129">
        <v>6.67</v>
      </c>
      <c r="G211" s="134">
        <f>Overallresults!$D$14</f>
        <v>12</v>
      </c>
      <c r="H211" s="2"/>
      <c r="I211" s="14" t="e">
        <f>IF(OR(F211="",F211-VLOOKUP($A210,AWstandards,12,FALSE)&lt;0),0,INT(VLOOKUP($A210,AWstandards,11,FALSE)*(F211-VLOOKUP($A210,AWstandards,12,FALSE))^VLOOKUP($A210,AWstandards,13,FALSE)+0.5))</f>
        <v>#NAME?</v>
      </c>
      <c r="J211" s="22"/>
      <c r="K211" s="19">
        <f aca="true" t="shared" si="109" ref="K211:Q218">IF($A211="","",IF(LEFT($A211,1)=K$12,$G211,""))</f>
      </c>
      <c r="L211" s="19">
        <f t="shared" si="109"/>
      </c>
      <c r="M211" s="19">
        <f t="shared" si="109"/>
        <v>12</v>
      </c>
      <c r="N211" s="19">
        <f t="shared" si="109"/>
      </c>
      <c r="O211" s="19">
        <f t="shared" si="109"/>
      </c>
      <c r="P211" s="19">
        <f t="shared" si="109"/>
      </c>
      <c r="Q211" s="19">
        <f t="shared" si="109"/>
      </c>
      <c r="R211" s="19">
        <f aca="true" t="shared" si="110" ref="R211:R218">IF($A211="","",IF(LEFT($A211,1)=R$11,$G211,""))</f>
      </c>
      <c r="S211" s="19"/>
      <c r="T211" s="14"/>
    </row>
    <row r="212" spans="1:20" ht="15">
      <c r="A212" s="20" t="s">
        <v>659</v>
      </c>
      <c r="B212" s="93">
        <v>2</v>
      </c>
      <c r="C212" s="21" t="str">
        <f t="shared" si="106"/>
        <v>Jack Broadbent</v>
      </c>
      <c r="D212" s="21">
        <f t="shared" si="107"/>
        <v>0</v>
      </c>
      <c r="E212" s="21" t="str">
        <f t="shared" si="108"/>
        <v>Essex</v>
      </c>
      <c r="F212" s="129">
        <v>6.35</v>
      </c>
      <c r="G212" s="134">
        <f>Overallresults!$D$15</f>
        <v>10</v>
      </c>
      <c r="H212" s="2"/>
      <c r="I212" s="14" t="e">
        <f>IF(OR(F212="",F212-VLOOKUP($A210,AWstandards,12,FALSE)&lt;0),0,INT(VLOOKUP($A210,AWstandards,11,FALSE)*(F212-VLOOKUP($A210,AWstandards,12,FALSE))^VLOOKUP($A210,AWstandards,13,FALSE)+0.5))</f>
        <v>#NAME?</v>
      </c>
      <c r="J212" s="22"/>
      <c r="K212" s="19">
        <f t="shared" si="109"/>
      </c>
      <c r="L212" s="19">
        <f t="shared" si="109"/>
      </c>
      <c r="M212" s="19">
        <f t="shared" si="109"/>
      </c>
      <c r="N212" s="19">
        <f t="shared" si="109"/>
        <v>10</v>
      </c>
      <c r="O212" s="19">
        <f t="shared" si="109"/>
      </c>
      <c r="P212" s="19">
        <f t="shared" si="109"/>
      </c>
      <c r="Q212" s="19">
        <f t="shared" si="109"/>
      </c>
      <c r="R212" s="19">
        <f t="shared" si="110"/>
      </c>
      <c r="S212" s="19"/>
      <c r="T212" s="14"/>
    </row>
    <row r="213" spans="1:20" ht="15">
      <c r="A213" s="20" t="s">
        <v>267</v>
      </c>
      <c r="B213" s="93">
        <v>3</v>
      </c>
      <c r="C213" s="21" t="str">
        <f t="shared" si="106"/>
        <v>Rhys McDonald</v>
      </c>
      <c r="D213" s="21">
        <f t="shared" si="107"/>
        <v>0</v>
      </c>
      <c r="E213" s="21" t="str">
        <f t="shared" si="108"/>
        <v>Suffolk</v>
      </c>
      <c r="F213" s="129">
        <v>6.32</v>
      </c>
      <c r="G213" s="134">
        <f>Overallresults!$D$16</f>
        <v>8</v>
      </c>
      <c r="H213" s="2"/>
      <c r="I213" s="14" t="e">
        <f>IF(OR(F213="",F213-VLOOKUP($A210,AWstandards,12,FALSE)&lt;0),0,INT(VLOOKUP($A210,AWstandards,11,FALSE)*(F213-VLOOKUP($A210,AWstandards,12,FALSE))^VLOOKUP($A210,AWstandards,13,FALSE)+0.5))</f>
        <v>#NAME?</v>
      </c>
      <c r="J213" s="22"/>
      <c r="K213" s="19">
        <f t="shared" si="109"/>
      </c>
      <c r="L213" s="19">
        <f t="shared" si="109"/>
      </c>
      <c r="M213" s="19">
        <f t="shared" si="109"/>
      </c>
      <c r="N213" s="19">
        <f t="shared" si="109"/>
      </c>
      <c r="O213" s="19">
        <f t="shared" si="109"/>
      </c>
      <c r="P213" s="19">
        <f t="shared" si="109"/>
        <v>8</v>
      </c>
      <c r="Q213" s="19">
        <f t="shared" si="109"/>
      </c>
      <c r="R213" s="19">
        <f t="shared" si="110"/>
      </c>
      <c r="S213" s="19"/>
      <c r="T213" s="14"/>
    </row>
    <row r="214" spans="1:20" ht="15">
      <c r="A214" s="20" t="s">
        <v>214</v>
      </c>
      <c r="B214" s="93" t="s">
        <v>21</v>
      </c>
      <c r="C214" s="21" t="str">
        <f t="shared" si="106"/>
        <v>Matt Hudson</v>
      </c>
      <c r="D214" s="21">
        <f t="shared" si="107"/>
        <v>0</v>
      </c>
      <c r="E214" s="21" t="str">
        <f t="shared" si="108"/>
        <v>Bedfordshire</v>
      </c>
      <c r="F214" s="129">
        <v>6.2</v>
      </c>
      <c r="G214" s="134">
        <f>Overallresults!$D$17</f>
        <v>6</v>
      </c>
      <c r="H214" s="2"/>
      <c r="I214" s="14"/>
      <c r="J214" s="22"/>
      <c r="K214" s="19">
        <f t="shared" si="109"/>
        <v>6</v>
      </c>
      <c r="L214" s="19">
        <f t="shared" si="109"/>
      </c>
      <c r="M214" s="19">
        <f t="shared" si="109"/>
      </c>
      <c r="N214" s="19">
        <f t="shared" si="109"/>
      </c>
      <c r="O214" s="19">
        <f t="shared" si="109"/>
      </c>
      <c r="P214" s="19">
        <f t="shared" si="109"/>
      </c>
      <c r="Q214" s="19">
        <f t="shared" si="109"/>
      </c>
      <c r="R214" s="19">
        <f t="shared" si="110"/>
      </c>
      <c r="S214" s="19"/>
      <c r="T214" s="14"/>
    </row>
    <row r="215" spans="1:20" ht="15">
      <c r="A215" s="20" t="s">
        <v>157</v>
      </c>
      <c r="B215" s="93" t="s">
        <v>22</v>
      </c>
      <c r="C215" s="21" t="str">
        <f t="shared" si="106"/>
        <v>Matt Gough</v>
      </c>
      <c r="D215" s="21">
        <f t="shared" si="107"/>
        <v>0</v>
      </c>
      <c r="E215" s="21" t="str">
        <f t="shared" si="108"/>
        <v>Cambridgeshire</v>
      </c>
      <c r="F215" s="129">
        <v>5.79</v>
      </c>
      <c r="G215" s="134">
        <f>Overallresults!$D$18</f>
        <v>5</v>
      </c>
      <c r="H215" s="2"/>
      <c r="I215" s="14"/>
      <c r="J215" s="22"/>
      <c r="K215" s="19">
        <f t="shared" si="109"/>
      </c>
      <c r="L215" s="19">
        <f t="shared" si="109"/>
        <v>5</v>
      </c>
      <c r="M215" s="19">
        <f t="shared" si="109"/>
      </c>
      <c r="N215" s="19">
        <f t="shared" si="109"/>
      </c>
      <c r="O215" s="19">
        <f t="shared" si="109"/>
      </c>
      <c r="P215" s="19">
        <f t="shared" si="109"/>
      </c>
      <c r="Q215" s="19">
        <f t="shared" si="109"/>
      </c>
      <c r="R215" s="19">
        <f t="shared" si="110"/>
      </c>
      <c r="S215" s="19"/>
      <c r="T215" s="14"/>
    </row>
    <row r="216" spans="1:20" ht="15">
      <c r="A216" s="20" t="s">
        <v>269</v>
      </c>
      <c r="B216" s="93" t="s">
        <v>23</v>
      </c>
      <c r="C216" s="21" t="str">
        <f t="shared" si="106"/>
        <v>Gareth Hunt</v>
      </c>
      <c r="D216" s="21">
        <f t="shared" si="107"/>
        <v>0</v>
      </c>
      <c r="E216" s="21" t="str">
        <f t="shared" si="108"/>
        <v>Norfolk</v>
      </c>
      <c r="F216" s="129">
        <v>5.56</v>
      </c>
      <c r="G216" s="134">
        <f>Overallresults!$D$19</f>
        <v>4</v>
      </c>
      <c r="H216" s="2"/>
      <c r="I216" s="14"/>
      <c r="J216" s="22"/>
      <c r="K216" s="19">
        <f t="shared" si="109"/>
      </c>
      <c r="L216" s="19">
        <f t="shared" si="109"/>
      </c>
      <c r="M216" s="19">
        <f t="shared" si="109"/>
      </c>
      <c r="N216" s="19">
        <f t="shared" si="109"/>
      </c>
      <c r="O216" s="19">
        <f t="shared" si="109"/>
        <v>4</v>
      </c>
      <c r="P216" s="19">
        <f t="shared" si="109"/>
      </c>
      <c r="Q216" s="19">
        <f t="shared" si="109"/>
      </c>
      <c r="R216" s="19">
        <f t="shared" si="110"/>
      </c>
      <c r="S216" s="19"/>
      <c r="T216" s="14"/>
    </row>
    <row r="217" spans="1:20" ht="15">
      <c r="A217" s="20"/>
      <c r="B217" s="93" t="s">
        <v>24</v>
      </c>
      <c r="C217" s="21">
        <f t="shared" si="106"/>
      </c>
      <c r="D217" s="21">
        <f t="shared" si="107"/>
      </c>
      <c r="E217" s="21">
        <f t="shared" si="108"/>
      </c>
      <c r="F217" s="129" t="s">
        <v>147</v>
      </c>
      <c r="G217" s="134">
        <f>Overallresults!$D$20</f>
        <v>0</v>
      </c>
      <c r="H217" s="2"/>
      <c r="I217" s="14"/>
      <c r="J217" s="22"/>
      <c r="K217" s="19">
        <f t="shared" si="109"/>
      </c>
      <c r="L217" s="19">
        <f t="shared" si="109"/>
      </c>
      <c r="M217" s="19">
        <f t="shared" si="109"/>
      </c>
      <c r="N217" s="19">
        <f t="shared" si="109"/>
      </c>
      <c r="O217" s="19">
        <f t="shared" si="109"/>
      </c>
      <c r="P217" s="19">
        <f t="shared" si="109"/>
      </c>
      <c r="Q217" s="19">
        <f t="shared" si="109"/>
      </c>
      <c r="R217" s="19">
        <f t="shared" si="110"/>
      </c>
      <c r="S217" s="19"/>
      <c r="T217" s="14"/>
    </row>
    <row r="218" spans="1:20" ht="15">
      <c r="A218" s="20"/>
      <c r="B218" s="93" t="s">
        <v>25</v>
      </c>
      <c r="C218" s="21">
        <f t="shared" si="106"/>
      </c>
      <c r="D218" s="21">
        <f t="shared" si="107"/>
      </c>
      <c r="E218" s="21">
        <f t="shared" si="108"/>
      </c>
      <c r="F218" s="129" t="s">
        <v>147</v>
      </c>
      <c r="G218" s="134">
        <f>Overallresults!$D$21</f>
        <v>0</v>
      </c>
      <c r="H218" s="2"/>
      <c r="I218" s="14" t="e">
        <f>IF(OR(F218="",F218-VLOOKUP($A210,AWstandards,12,FALSE)&lt;0),0,INT(VLOOKUP($A210,AWstandards,11,FALSE)*(F218-VLOOKUP($A210,AWstandards,12,FALSE))^VLOOKUP($A210,AWstandards,13,FALSE)+0.5))</f>
        <v>#VALUE!</v>
      </c>
      <c r="J218" s="22"/>
      <c r="K218" s="19">
        <f t="shared" si="109"/>
      </c>
      <c r="L218" s="19">
        <f t="shared" si="109"/>
      </c>
      <c r="M218" s="19">
        <f t="shared" si="109"/>
      </c>
      <c r="N218" s="19">
        <f t="shared" si="109"/>
      </c>
      <c r="O218" s="19">
        <f t="shared" si="109"/>
      </c>
      <c r="P218" s="19">
        <f t="shared" si="109"/>
      </c>
      <c r="Q218" s="19">
        <f t="shared" si="109"/>
      </c>
      <c r="R218" s="19">
        <f t="shared" si="110"/>
      </c>
      <c r="S218" s="19">
        <f>SUM(Decsheets!$V$5:$V$12)-(SUM(K211:Q218))</f>
        <v>0</v>
      </c>
      <c r="T218" s="14"/>
    </row>
    <row r="219" spans="1:20" ht="15">
      <c r="A219" s="28" t="s">
        <v>10</v>
      </c>
      <c r="B219" s="92"/>
      <c r="C219" s="23" t="s">
        <v>51</v>
      </c>
      <c r="D219" s="23"/>
      <c r="E219" s="26"/>
      <c r="F219" s="136" t="s">
        <v>147</v>
      </c>
      <c r="G219" s="131"/>
      <c r="H219" s="2"/>
      <c r="I219" s="14"/>
      <c r="J219" s="14"/>
      <c r="K219" s="19"/>
      <c r="L219" s="19"/>
      <c r="M219" s="19"/>
      <c r="N219" s="19"/>
      <c r="O219" s="19"/>
      <c r="P219" s="19"/>
      <c r="Q219" s="19"/>
      <c r="R219" s="19"/>
      <c r="S219" s="19"/>
      <c r="T219" s="14" t="s">
        <v>52</v>
      </c>
    </row>
    <row r="220" spans="1:20" ht="15">
      <c r="A220" s="20" t="s">
        <v>155</v>
      </c>
      <c r="B220" s="93">
        <v>1</v>
      </c>
      <c r="C220" s="21" t="str">
        <f aca="true" t="shared" si="111" ref="C220:C227">IF(A220="","",VLOOKUP($A$219,IF(LEN(A220)=2,SMB,SMA),VLOOKUP(LEFT(A220,1),club,6,FALSE),FALSE))</f>
        <v>Mitchel Lawrence</v>
      </c>
      <c r="D220" s="21">
        <f aca="true" t="shared" si="112" ref="D220:D227">IF(A220="","",VLOOKUP($A$219,IF(LEN(A220)=2,SMB,SMA),VLOOKUP(LEFT(A220,1),club,7,FALSE),FALSE))</f>
        <v>0</v>
      </c>
      <c r="E220" s="21" t="str">
        <f aca="true" t="shared" si="113" ref="E220:E227">IF(A220="","",VLOOKUP(LEFT(A220,1),club,2,FALSE))</f>
        <v>Essex</v>
      </c>
      <c r="F220" s="129">
        <v>6.04</v>
      </c>
      <c r="G220" s="134">
        <f>Overallresults!$E$14</f>
        <v>8</v>
      </c>
      <c r="H220" s="2"/>
      <c r="I220" s="14" t="e">
        <f>IF(OR(F220="",F220-VLOOKUP($A219,AWstandards,12,FALSE)&lt;0),0,INT(VLOOKUP($A219,AWstandards,11,FALSE)*(F220-VLOOKUP($A219,AWstandards,12,FALSE))^VLOOKUP($A219,AWstandards,13,FALSE)+0.5))</f>
        <v>#NAME?</v>
      </c>
      <c r="J220" s="22"/>
      <c r="K220" s="19">
        <f aca="true" t="shared" si="114" ref="K220:Q227">IF($A220="","",IF(LEFT($A220,1)=K$12,$G220,""))</f>
      </c>
      <c r="L220" s="19">
        <f t="shared" si="114"/>
      </c>
      <c r="M220" s="19">
        <f t="shared" si="114"/>
      </c>
      <c r="N220" s="19">
        <f t="shared" si="114"/>
        <v>8</v>
      </c>
      <c r="O220" s="19">
        <f t="shared" si="114"/>
      </c>
      <c r="P220" s="19">
        <f t="shared" si="114"/>
      </c>
      <c r="Q220" s="19">
        <f t="shared" si="114"/>
      </c>
      <c r="R220" s="19">
        <f aca="true" t="shared" si="115" ref="R220:R227">IF($A220="","",IF(LEFT($A220,1)=R$11,$G220,""))</f>
      </c>
      <c r="S220" s="19"/>
      <c r="T220" s="14"/>
    </row>
    <row r="221" spans="1:20" ht="15">
      <c r="A221" s="20" t="s">
        <v>660</v>
      </c>
      <c r="B221" s="93">
        <v>2</v>
      </c>
      <c r="C221" s="21" t="str">
        <f t="shared" si="111"/>
        <v>Kit Kerr</v>
      </c>
      <c r="D221" s="21">
        <f t="shared" si="112"/>
        <v>0</v>
      </c>
      <c r="E221" s="21" t="str">
        <f t="shared" si="113"/>
        <v>Hertfordshire</v>
      </c>
      <c r="F221" s="129">
        <v>5.88</v>
      </c>
      <c r="G221" s="134">
        <f>Overallresults!$E$15</f>
        <v>6</v>
      </c>
      <c r="H221" s="2"/>
      <c r="I221" s="14" t="e">
        <f>IF(OR(F221="",F221-VLOOKUP($A219,AWstandards,12,FALSE)&lt;0),0,INT(VLOOKUP($A219,AWstandards,11,FALSE)*(F221-VLOOKUP($A219,AWstandards,12,FALSE))^VLOOKUP($A219,AWstandards,13,FALSE)+0.5))</f>
        <v>#NAME?</v>
      </c>
      <c r="J221" s="22"/>
      <c r="K221" s="19">
        <f t="shared" si="114"/>
      </c>
      <c r="L221" s="19">
        <f t="shared" si="114"/>
      </c>
      <c r="M221" s="19">
        <f t="shared" si="114"/>
        <v>6</v>
      </c>
      <c r="N221" s="19">
        <f t="shared" si="114"/>
      </c>
      <c r="O221" s="19">
        <f t="shared" si="114"/>
      </c>
      <c r="P221" s="19">
        <f t="shared" si="114"/>
      </c>
      <c r="Q221" s="19">
        <f t="shared" si="114"/>
      </c>
      <c r="R221" s="19">
        <f t="shared" si="115"/>
      </c>
      <c r="S221" s="19"/>
      <c r="T221" s="14"/>
    </row>
    <row r="222" spans="1:20" ht="15">
      <c r="A222" s="20" t="s">
        <v>661</v>
      </c>
      <c r="B222" s="93">
        <v>3</v>
      </c>
      <c r="C222" s="21" t="str">
        <f t="shared" si="111"/>
        <v>Oliver Gibbons</v>
      </c>
      <c r="D222" s="21">
        <f t="shared" si="112"/>
        <v>0</v>
      </c>
      <c r="E222" s="21" t="str">
        <f t="shared" si="113"/>
        <v>Cambridgeshire</v>
      </c>
      <c r="F222" s="129">
        <v>5.16</v>
      </c>
      <c r="G222" s="134">
        <f>Overallresults!$E$16</f>
        <v>4</v>
      </c>
      <c r="H222" s="2"/>
      <c r="I222" s="14" t="e">
        <f>IF(OR(F222="",F222-VLOOKUP($A219,AWstandards,12,FALSE)&lt;0),0,INT(VLOOKUP($A219,AWstandards,11,FALSE)*(F222-VLOOKUP($A219,AWstandards,12,FALSE))^VLOOKUP($A219,AWstandards,13,FALSE)+0.5))</f>
        <v>#NAME?</v>
      </c>
      <c r="J222" s="22"/>
      <c r="K222" s="19">
        <f t="shared" si="114"/>
      </c>
      <c r="L222" s="19">
        <f t="shared" si="114"/>
        <v>4</v>
      </c>
      <c r="M222" s="19">
        <f t="shared" si="114"/>
      </c>
      <c r="N222" s="19">
        <f t="shared" si="114"/>
      </c>
      <c r="O222" s="19">
        <f t="shared" si="114"/>
      </c>
      <c r="P222" s="19">
        <f t="shared" si="114"/>
      </c>
      <c r="Q222" s="19">
        <f t="shared" si="114"/>
      </c>
      <c r="R222" s="19">
        <f t="shared" si="115"/>
      </c>
      <c r="S222" s="19"/>
      <c r="T222" s="14"/>
    </row>
    <row r="223" spans="1:20" ht="15">
      <c r="A223" s="20"/>
      <c r="B223" s="93" t="s">
        <v>21</v>
      </c>
      <c r="C223" s="21">
        <f t="shared" si="111"/>
      </c>
      <c r="D223" s="21">
        <f t="shared" si="112"/>
      </c>
      <c r="E223" s="21">
        <f t="shared" si="113"/>
      </c>
      <c r="F223" s="129" t="s">
        <v>147</v>
      </c>
      <c r="G223" s="134">
        <f>Overallresults!$E$17</f>
        <v>3</v>
      </c>
      <c r="H223" s="2"/>
      <c r="I223" s="14"/>
      <c r="J223" s="22"/>
      <c r="K223" s="19">
        <f t="shared" si="114"/>
      </c>
      <c r="L223" s="19">
        <f t="shared" si="114"/>
      </c>
      <c r="M223" s="19">
        <f t="shared" si="114"/>
      </c>
      <c r="N223" s="19">
        <f t="shared" si="114"/>
      </c>
      <c r="O223" s="19">
        <f t="shared" si="114"/>
      </c>
      <c r="P223" s="19">
        <f t="shared" si="114"/>
      </c>
      <c r="Q223" s="19">
        <f t="shared" si="114"/>
      </c>
      <c r="R223" s="19">
        <f t="shared" si="115"/>
      </c>
      <c r="S223" s="19"/>
      <c r="T223" s="14"/>
    </row>
    <row r="224" spans="1:20" ht="15">
      <c r="A224" s="20"/>
      <c r="B224" s="93" t="s">
        <v>22</v>
      </c>
      <c r="C224" s="21">
        <f t="shared" si="111"/>
      </c>
      <c r="D224" s="21">
        <f t="shared" si="112"/>
      </c>
      <c r="E224" s="21">
        <f t="shared" si="113"/>
      </c>
      <c r="F224" s="129" t="s">
        <v>147</v>
      </c>
      <c r="G224" s="134">
        <f>Overallresults!$E$18</f>
        <v>2</v>
      </c>
      <c r="H224" s="2"/>
      <c r="I224" s="14"/>
      <c r="J224" s="22"/>
      <c r="K224" s="19">
        <f t="shared" si="114"/>
      </c>
      <c r="L224" s="19">
        <f t="shared" si="114"/>
      </c>
      <c r="M224" s="19">
        <f t="shared" si="114"/>
      </c>
      <c r="N224" s="19">
        <f t="shared" si="114"/>
      </c>
      <c r="O224" s="19">
        <f t="shared" si="114"/>
      </c>
      <c r="P224" s="19">
        <f t="shared" si="114"/>
      </c>
      <c r="Q224" s="19">
        <f t="shared" si="114"/>
      </c>
      <c r="R224" s="19">
        <f t="shared" si="115"/>
      </c>
      <c r="S224" s="19"/>
      <c r="T224" s="14"/>
    </row>
    <row r="225" spans="1:20" ht="15">
      <c r="A225" s="20"/>
      <c r="B225" s="93" t="s">
        <v>23</v>
      </c>
      <c r="C225" s="21">
        <f t="shared" si="111"/>
      </c>
      <c r="D225" s="21">
        <f t="shared" si="112"/>
      </c>
      <c r="E225" s="21">
        <f t="shared" si="113"/>
      </c>
      <c r="F225" s="129" t="s">
        <v>147</v>
      </c>
      <c r="G225" s="134">
        <f>Overallresults!$E$19</f>
        <v>1</v>
      </c>
      <c r="H225" s="2"/>
      <c r="I225" s="14"/>
      <c r="J225" s="22"/>
      <c r="K225" s="19">
        <f t="shared" si="114"/>
      </c>
      <c r="L225" s="19">
        <f t="shared" si="114"/>
      </c>
      <c r="M225" s="19">
        <f t="shared" si="114"/>
      </c>
      <c r="N225" s="19">
        <f t="shared" si="114"/>
      </c>
      <c r="O225" s="19">
        <f t="shared" si="114"/>
      </c>
      <c r="P225" s="19">
        <f t="shared" si="114"/>
      </c>
      <c r="Q225" s="19">
        <f t="shared" si="114"/>
      </c>
      <c r="R225" s="19">
        <f t="shared" si="115"/>
      </c>
      <c r="S225" s="19"/>
      <c r="T225" s="14"/>
    </row>
    <row r="226" spans="1:20" ht="15">
      <c r="A226" s="20"/>
      <c r="B226" s="93" t="s">
        <v>24</v>
      </c>
      <c r="C226" s="21">
        <f t="shared" si="111"/>
      </c>
      <c r="D226" s="21">
        <f t="shared" si="112"/>
      </c>
      <c r="E226" s="21">
        <f t="shared" si="113"/>
      </c>
      <c r="F226" s="129" t="s">
        <v>147</v>
      </c>
      <c r="G226" s="134">
        <f>Overallresults!$E$20</f>
        <v>0</v>
      </c>
      <c r="H226" s="2"/>
      <c r="I226" s="14"/>
      <c r="J226" s="22"/>
      <c r="K226" s="19">
        <f t="shared" si="114"/>
      </c>
      <c r="L226" s="19">
        <f t="shared" si="114"/>
      </c>
      <c r="M226" s="19">
        <f t="shared" si="114"/>
      </c>
      <c r="N226" s="19">
        <f t="shared" si="114"/>
      </c>
      <c r="O226" s="19">
        <f t="shared" si="114"/>
      </c>
      <c r="P226" s="19">
        <f t="shared" si="114"/>
      </c>
      <c r="Q226" s="19">
        <f t="shared" si="114"/>
      </c>
      <c r="R226" s="19">
        <f t="shared" si="115"/>
      </c>
      <c r="S226" s="19"/>
      <c r="T226" s="14"/>
    </row>
    <row r="227" spans="1:20" ht="15">
      <c r="A227" s="20"/>
      <c r="B227" s="93" t="s">
        <v>25</v>
      </c>
      <c r="C227" s="21">
        <f t="shared" si="111"/>
      </c>
      <c r="D227" s="21">
        <f t="shared" si="112"/>
      </c>
      <c r="E227" s="21">
        <f t="shared" si="113"/>
      </c>
      <c r="F227" s="129" t="s">
        <v>147</v>
      </c>
      <c r="G227" s="134">
        <f>Overallresults!$E$21</f>
        <v>0</v>
      </c>
      <c r="H227" s="2"/>
      <c r="I227" s="14" t="e">
        <f>IF(OR(F227="",F227-VLOOKUP($A219,AWstandards,12,FALSE)&lt;0),0,INT(VLOOKUP($A219,AWstandards,11,FALSE)*(F227-VLOOKUP($A219,AWstandards,12,FALSE))^VLOOKUP($A219,AWstandards,13,FALSE)+0.5))</f>
        <v>#VALUE!</v>
      </c>
      <c r="J227" s="22"/>
      <c r="K227" s="19">
        <f t="shared" si="114"/>
      </c>
      <c r="L227" s="19">
        <f t="shared" si="114"/>
      </c>
      <c r="M227" s="19">
        <f t="shared" si="114"/>
      </c>
      <c r="N227" s="19">
        <f t="shared" si="114"/>
      </c>
      <c r="O227" s="19">
        <f t="shared" si="114"/>
      </c>
      <c r="P227" s="19">
        <f t="shared" si="114"/>
      </c>
      <c r="Q227" s="19">
        <f t="shared" si="114"/>
      </c>
      <c r="R227" s="19">
        <f t="shared" si="115"/>
      </c>
      <c r="S227" s="19">
        <f>SUM(Decsheets!$W$5:$W$12)-(SUM(K220:Q227))</f>
        <v>6</v>
      </c>
      <c r="T227" s="14"/>
    </row>
    <row r="228" spans="1:20" ht="15">
      <c r="A228" s="28" t="s">
        <v>11</v>
      </c>
      <c r="B228" s="92"/>
      <c r="C228" s="23" t="s">
        <v>53</v>
      </c>
      <c r="D228" s="23"/>
      <c r="E228" s="26"/>
      <c r="F228" s="136" t="s">
        <v>147</v>
      </c>
      <c r="G228" s="131"/>
      <c r="H228" s="2"/>
      <c r="I228" s="14"/>
      <c r="J228" s="14"/>
      <c r="K228" s="19"/>
      <c r="L228" s="19"/>
      <c r="M228" s="19"/>
      <c r="N228" s="19"/>
      <c r="O228" s="19"/>
      <c r="P228" s="19"/>
      <c r="Q228" s="19"/>
      <c r="R228" s="19"/>
      <c r="S228" s="19"/>
      <c r="T228" s="14" t="s">
        <v>54</v>
      </c>
    </row>
    <row r="229" spans="1:20" ht="15">
      <c r="A229" s="20" t="s">
        <v>155</v>
      </c>
      <c r="B229" s="93">
        <v>1</v>
      </c>
      <c r="C229" s="21" t="str">
        <f aca="true" t="shared" si="116" ref="C229:C236">IF(A229="","",VLOOKUP($A$228,IF(LEN(A229)=2,SMB,SMA),VLOOKUP(LEFT(A229,1),club,6,FALSE),FALSE))</f>
        <v>Ryan Morgan </v>
      </c>
      <c r="D229" s="21">
        <f aca="true" t="shared" si="117" ref="D229:D236">IF(A229="","",VLOOKUP($A$228,IF(LEN(A229)=2,SMB,SMA),VLOOKUP(LEFT(A229,1),club,7,FALSE),FALSE))</f>
        <v>0</v>
      </c>
      <c r="E229" s="21" t="str">
        <f>IF(A229="","",VLOOKUP(LEFT(A229,1),club,2,FALSE))</f>
        <v>Essex</v>
      </c>
      <c r="F229" s="129">
        <v>13.12</v>
      </c>
      <c r="G229" s="134">
        <f>Overallresults!$D$14</f>
        <v>12</v>
      </c>
      <c r="H229" s="2"/>
      <c r="I229" s="14" t="e">
        <f>IF(OR(F229="",F229-VLOOKUP($A228,AWstandards,12,FALSE)&lt;0),0,INT(VLOOKUP($A228,AWstandards,11,FALSE)*(F229-VLOOKUP($A228,AWstandards,12,FALSE))^VLOOKUP($A228,AWstandards,13,FALSE)+0.5))</f>
        <v>#NAME?</v>
      </c>
      <c r="J229" s="22"/>
      <c r="K229" s="19">
        <f aca="true" t="shared" si="118" ref="K229:Q236">IF($A229="","",IF(LEFT($A229,1)=K$12,$G229,""))</f>
      </c>
      <c r="L229" s="19">
        <f t="shared" si="118"/>
      </c>
      <c r="M229" s="19">
        <f t="shared" si="118"/>
      </c>
      <c r="N229" s="19">
        <f t="shared" si="118"/>
        <v>12</v>
      </c>
      <c r="O229" s="19">
        <f t="shared" si="118"/>
      </c>
      <c r="P229" s="19">
        <f t="shared" si="118"/>
      </c>
      <c r="Q229" s="19">
        <f t="shared" si="118"/>
      </c>
      <c r="R229" s="19">
        <f aca="true" t="shared" si="119" ref="R229:R236">IF($A229="","",IF(LEFT($A229,1)=R$11,$G229,""))</f>
      </c>
      <c r="S229" s="19"/>
      <c r="T229" s="14"/>
    </row>
    <row r="230" spans="1:20" ht="15">
      <c r="A230" s="20" t="s">
        <v>270</v>
      </c>
      <c r="B230" s="93">
        <v>2</v>
      </c>
      <c r="C230" s="21" t="str">
        <f t="shared" si="116"/>
        <v>Tyler Mitchell</v>
      </c>
      <c r="D230" s="21">
        <f t="shared" si="117"/>
        <v>0</v>
      </c>
      <c r="E230" s="21" t="str">
        <f aca="true" t="shared" si="120" ref="E230:E236">IF(A230="","",VLOOKUP(LEFT(A230,1),club,2,FALSE))</f>
        <v>Hertfordshire</v>
      </c>
      <c r="F230" s="129">
        <v>12.47</v>
      </c>
      <c r="G230" s="134">
        <f>Overallresults!$D$15</f>
        <v>10</v>
      </c>
      <c r="H230" s="2"/>
      <c r="I230" s="14" t="e">
        <f>IF(OR(F230="",F230-VLOOKUP($A228,AWstandards,12,FALSE)&lt;0),0,INT(VLOOKUP($A228,AWstandards,11,FALSE)*(F230-VLOOKUP($A228,AWstandards,12,FALSE))^VLOOKUP($A228,AWstandards,13,FALSE)+0.5))</f>
        <v>#NAME?</v>
      </c>
      <c r="J230" s="22"/>
      <c r="K230" s="19">
        <f t="shared" si="118"/>
      </c>
      <c r="L230" s="19">
        <f t="shared" si="118"/>
      </c>
      <c r="M230" s="19">
        <f t="shared" si="118"/>
        <v>10</v>
      </c>
      <c r="N230" s="19">
        <f t="shared" si="118"/>
      </c>
      <c r="O230" s="19">
        <f t="shared" si="118"/>
      </c>
      <c r="P230" s="19">
        <f t="shared" si="118"/>
      </c>
      <c r="Q230" s="19">
        <f t="shared" si="118"/>
      </c>
      <c r="R230" s="19">
        <f t="shared" si="119"/>
      </c>
      <c r="S230" s="19"/>
      <c r="T230" s="14"/>
    </row>
    <row r="231" spans="1:20" ht="15">
      <c r="A231" s="20" t="s">
        <v>269</v>
      </c>
      <c r="B231" s="93">
        <v>3</v>
      </c>
      <c r="C231" s="21" t="str">
        <f t="shared" si="116"/>
        <v>Gareth Hunt</v>
      </c>
      <c r="D231" s="21">
        <f t="shared" si="117"/>
        <v>0</v>
      </c>
      <c r="E231" s="21" t="str">
        <f t="shared" si="120"/>
        <v>Norfolk</v>
      </c>
      <c r="F231" s="129">
        <v>10.94</v>
      </c>
      <c r="G231" s="134">
        <f>Overallresults!$D$16</f>
        <v>8</v>
      </c>
      <c r="H231" s="2"/>
      <c r="I231" s="14" t="e">
        <f>IF(OR(F231="",F231-VLOOKUP($A228,AWstandards,12,FALSE)&lt;0),0,INT(VLOOKUP($A228,AWstandards,11,FALSE)*(F231-VLOOKUP($A228,AWstandards,12,FALSE))^VLOOKUP($A228,AWstandards,13,FALSE)+0.5))</f>
        <v>#NAME?</v>
      </c>
      <c r="J231" s="22"/>
      <c r="K231" s="19">
        <f t="shared" si="118"/>
      </c>
      <c r="L231" s="19">
        <f t="shared" si="118"/>
      </c>
      <c r="M231" s="19">
        <f t="shared" si="118"/>
      </c>
      <c r="N231" s="19">
        <f t="shared" si="118"/>
      </c>
      <c r="O231" s="19">
        <f t="shared" si="118"/>
        <v>8</v>
      </c>
      <c r="P231" s="19">
        <f t="shared" si="118"/>
      </c>
      <c r="Q231" s="19">
        <f t="shared" si="118"/>
      </c>
      <c r="R231" s="19">
        <f t="shared" si="119"/>
      </c>
      <c r="S231" s="19"/>
      <c r="T231" s="14"/>
    </row>
    <row r="232" spans="1:20" ht="15">
      <c r="A232" s="20" t="s">
        <v>214</v>
      </c>
      <c r="B232" s="93" t="s">
        <v>21</v>
      </c>
      <c r="C232" s="21" t="str">
        <f t="shared" si="116"/>
        <v>Matt Hudson</v>
      </c>
      <c r="D232" s="21">
        <f t="shared" si="117"/>
        <v>0</v>
      </c>
      <c r="E232" s="21" t="str">
        <f t="shared" si="120"/>
        <v>Bedfordshire</v>
      </c>
      <c r="F232" s="129">
        <v>10.82</v>
      </c>
      <c r="G232" s="134">
        <f>Overallresults!$D$17</f>
        <v>6</v>
      </c>
      <c r="H232" s="2"/>
      <c r="I232" s="14"/>
      <c r="J232" s="22"/>
      <c r="K232" s="19">
        <f t="shared" si="118"/>
        <v>6</v>
      </c>
      <c r="L232" s="19">
        <f t="shared" si="118"/>
      </c>
      <c r="M232" s="19">
        <f t="shared" si="118"/>
      </c>
      <c r="N232" s="19">
        <f t="shared" si="118"/>
      </c>
      <c r="O232" s="19">
        <f t="shared" si="118"/>
      </c>
      <c r="P232" s="19">
        <f t="shared" si="118"/>
      </c>
      <c r="Q232" s="19">
        <f t="shared" si="118"/>
      </c>
      <c r="R232" s="19">
        <f t="shared" si="119"/>
      </c>
      <c r="S232" s="19"/>
      <c r="T232" s="14"/>
    </row>
    <row r="233" spans="1:20" ht="15">
      <c r="A233" s="20" t="s">
        <v>661</v>
      </c>
      <c r="B233" s="93" t="s">
        <v>22</v>
      </c>
      <c r="C233" s="21" t="str">
        <f t="shared" si="116"/>
        <v>Philip Bowers</v>
      </c>
      <c r="D233" s="21">
        <f t="shared" si="117"/>
        <v>0</v>
      </c>
      <c r="E233" s="21" t="str">
        <f t="shared" si="120"/>
        <v>Cambridgeshire</v>
      </c>
      <c r="F233" s="129">
        <v>10.5</v>
      </c>
      <c r="G233" s="134">
        <f>Overallresults!$D$18</f>
        <v>5</v>
      </c>
      <c r="H233" s="2"/>
      <c r="I233" s="14"/>
      <c r="J233" s="22"/>
      <c r="K233" s="19">
        <f t="shared" si="118"/>
      </c>
      <c r="L233" s="19">
        <f t="shared" si="118"/>
        <v>5</v>
      </c>
      <c r="M233" s="19">
        <f t="shared" si="118"/>
      </c>
      <c r="N233" s="19">
        <f t="shared" si="118"/>
      </c>
      <c r="O233" s="19">
        <f t="shared" si="118"/>
      </c>
      <c r="P233" s="19">
        <f t="shared" si="118"/>
      </c>
      <c r="Q233" s="19">
        <f t="shared" si="118"/>
      </c>
      <c r="R233" s="19">
        <f t="shared" si="119"/>
      </c>
      <c r="S233" s="19"/>
      <c r="T233" s="14"/>
    </row>
    <row r="234" spans="1:20" ht="15">
      <c r="A234" s="20" t="s">
        <v>267</v>
      </c>
      <c r="B234" s="93" t="s">
        <v>23</v>
      </c>
      <c r="C234" s="21" t="str">
        <f t="shared" si="116"/>
        <v>Paul Mcallister</v>
      </c>
      <c r="D234" s="21">
        <f t="shared" si="117"/>
        <v>0</v>
      </c>
      <c r="E234" s="21" t="str">
        <f t="shared" si="120"/>
        <v>Suffolk</v>
      </c>
      <c r="F234" s="129">
        <v>8.82</v>
      </c>
      <c r="G234" s="134">
        <f>Overallresults!$D$19</f>
        <v>4</v>
      </c>
      <c r="H234" s="2"/>
      <c r="I234" s="14"/>
      <c r="J234" s="22"/>
      <c r="K234" s="19">
        <f t="shared" si="118"/>
      </c>
      <c r="L234" s="19">
        <f t="shared" si="118"/>
      </c>
      <c r="M234" s="19">
        <f t="shared" si="118"/>
      </c>
      <c r="N234" s="19">
        <f t="shared" si="118"/>
      </c>
      <c r="O234" s="19">
        <f t="shared" si="118"/>
      </c>
      <c r="P234" s="19">
        <f t="shared" si="118"/>
        <v>4</v>
      </c>
      <c r="Q234" s="19">
        <f t="shared" si="118"/>
      </c>
      <c r="R234" s="19">
        <f t="shared" si="119"/>
      </c>
      <c r="S234" s="19"/>
      <c r="T234" s="14"/>
    </row>
    <row r="235" spans="1:20" ht="15">
      <c r="A235" s="20"/>
      <c r="B235" s="93" t="s">
        <v>24</v>
      </c>
      <c r="C235" s="21">
        <f t="shared" si="116"/>
      </c>
      <c r="D235" s="21">
        <f t="shared" si="117"/>
      </c>
      <c r="E235" s="21">
        <f t="shared" si="120"/>
      </c>
      <c r="F235" s="129" t="s">
        <v>147</v>
      </c>
      <c r="G235" s="134">
        <f>Overallresults!$D$20</f>
        <v>0</v>
      </c>
      <c r="H235" s="2"/>
      <c r="I235" s="14"/>
      <c r="J235" s="22"/>
      <c r="K235" s="19">
        <f t="shared" si="118"/>
      </c>
      <c r="L235" s="19">
        <f t="shared" si="118"/>
      </c>
      <c r="M235" s="19">
        <f t="shared" si="118"/>
      </c>
      <c r="N235" s="19">
        <f t="shared" si="118"/>
      </c>
      <c r="O235" s="19">
        <f t="shared" si="118"/>
      </c>
      <c r="P235" s="19">
        <f t="shared" si="118"/>
      </c>
      <c r="Q235" s="19">
        <f t="shared" si="118"/>
      </c>
      <c r="R235" s="19">
        <f t="shared" si="119"/>
      </c>
      <c r="S235" s="19"/>
      <c r="T235" s="14"/>
    </row>
    <row r="236" spans="1:20" ht="15">
      <c r="A236" s="20"/>
      <c r="B236" s="93" t="s">
        <v>25</v>
      </c>
      <c r="C236" s="21">
        <f t="shared" si="116"/>
      </c>
      <c r="D236" s="21">
        <f t="shared" si="117"/>
      </c>
      <c r="E236" s="21">
        <f t="shared" si="120"/>
      </c>
      <c r="F236" s="129" t="s">
        <v>147</v>
      </c>
      <c r="G236" s="134">
        <f>Overallresults!$D$21</f>
        <v>0</v>
      </c>
      <c r="H236" s="2"/>
      <c r="I236" s="14" t="e">
        <f>IF(OR(F236="",F236-VLOOKUP($A228,AWstandards,12,FALSE)&lt;0),0,INT(VLOOKUP($A228,AWstandards,11,FALSE)*(F236-VLOOKUP($A228,AWstandards,12,FALSE))^VLOOKUP($A228,AWstandards,13,FALSE)+0.5))</f>
        <v>#VALUE!</v>
      </c>
      <c r="J236" s="22"/>
      <c r="K236" s="19">
        <f t="shared" si="118"/>
      </c>
      <c r="L236" s="19">
        <f t="shared" si="118"/>
      </c>
      <c r="M236" s="19">
        <f t="shared" si="118"/>
      </c>
      <c r="N236" s="19">
        <f t="shared" si="118"/>
      </c>
      <c r="O236" s="19">
        <f t="shared" si="118"/>
      </c>
      <c r="P236" s="19">
        <f t="shared" si="118"/>
      </c>
      <c r="Q236" s="19">
        <f t="shared" si="118"/>
      </c>
      <c r="R236" s="19">
        <f t="shared" si="119"/>
      </c>
      <c r="S236" s="19">
        <f>SUM(Decsheets!$V$5:$V$12)-(SUM(K229:Q236))</f>
        <v>0</v>
      </c>
      <c r="T236" s="14"/>
    </row>
    <row r="237" spans="1:20" ht="15">
      <c r="A237" s="28" t="s">
        <v>11</v>
      </c>
      <c r="B237" s="92"/>
      <c r="C237" s="23" t="s">
        <v>55</v>
      </c>
      <c r="D237" s="23"/>
      <c r="E237" s="26"/>
      <c r="F237" s="136" t="s">
        <v>147</v>
      </c>
      <c r="G237" s="131"/>
      <c r="H237" s="2"/>
      <c r="I237" s="14"/>
      <c r="J237" s="14"/>
      <c r="K237" s="19"/>
      <c r="L237" s="19"/>
      <c r="M237" s="19"/>
      <c r="N237" s="19"/>
      <c r="O237" s="19"/>
      <c r="P237" s="19"/>
      <c r="Q237" s="19"/>
      <c r="R237" s="19"/>
      <c r="S237" s="19"/>
      <c r="T237" s="14" t="s">
        <v>56</v>
      </c>
    </row>
    <row r="238" spans="1:20" ht="15">
      <c r="A238" s="20" t="s">
        <v>659</v>
      </c>
      <c r="B238" s="93">
        <v>1</v>
      </c>
      <c r="C238" s="21" t="str">
        <f aca="true" t="shared" si="121" ref="C238:C245">IF(A238="","",VLOOKUP($A$237,IF(LEN(A238)=2,SMB,SMA),VLOOKUP(LEFT(A238,1),club,6,FALSE),FALSE))</f>
        <v>Emmanuel Gbegli</v>
      </c>
      <c r="D238" s="21">
        <f aca="true" t="shared" si="122" ref="D238:D245">IF(A238="","",VLOOKUP($A$237,IF(LEN(A238)=2,SMB,SMA),VLOOKUP(LEFT(A238,1),club,7,FALSE),FALSE))</f>
        <v>0</v>
      </c>
      <c r="E238" s="21" t="str">
        <f aca="true" t="shared" si="123" ref="E238:E310">IF(A238="","",VLOOKUP(LEFT(A238,1),club,2,FALSE))</f>
        <v>Essex</v>
      </c>
      <c r="F238" s="129">
        <v>12.82</v>
      </c>
      <c r="G238" s="134">
        <f>Overallresults!$E$14</f>
        <v>8</v>
      </c>
      <c r="H238" s="2"/>
      <c r="I238" s="14" t="e">
        <f>IF(OR(F238="",F238-VLOOKUP($A237,AWstandards,12,FALSE)&lt;0),0,INT(VLOOKUP($A237,AWstandards,11,FALSE)*(F238-VLOOKUP($A237,AWstandards,12,FALSE))^VLOOKUP($A237,AWstandards,13,FALSE)+0.5))</f>
        <v>#NAME?</v>
      </c>
      <c r="J238" s="22"/>
      <c r="K238" s="19">
        <f aca="true" t="shared" si="124" ref="K238:Q245">IF($A238="","",IF(LEFT($A238,1)=K$12,$G238,""))</f>
      </c>
      <c r="L238" s="19">
        <f t="shared" si="124"/>
      </c>
      <c r="M238" s="19">
        <f t="shared" si="124"/>
      </c>
      <c r="N238" s="19">
        <f t="shared" si="124"/>
        <v>8</v>
      </c>
      <c r="O238" s="19">
        <f t="shared" si="124"/>
      </c>
      <c r="P238" s="19">
        <f t="shared" si="124"/>
      </c>
      <c r="Q238" s="19">
        <f t="shared" si="124"/>
      </c>
      <c r="R238" s="19">
        <f aca="true" t="shared" si="125" ref="R238:R245">IF($A238="","",IF(LEFT($A238,1)=R$11,$G238,""))</f>
      </c>
      <c r="S238" s="19"/>
      <c r="T238" s="14"/>
    </row>
    <row r="239" spans="1:20" ht="15">
      <c r="A239" s="20" t="s">
        <v>660</v>
      </c>
      <c r="B239" s="93">
        <v>2</v>
      </c>
      <c r="C239" s="21" t="str">
        <f t="shared" si="121"/>
        <v>Kit Kerr</v>
      </c>
      <c r="D239" s="21">
        <f t="shared" si="122"/>
        <v>0</v>
      </c>
      <c r="E239" s="21" t="str">
        <f t="shared" si="123"/>
        <v>Hertfordshire</v>
      </c>
      <c r="F239" s="129">
        <v>11.78</v>
      </c>
      <c r="G239" s="134">
        <f>Overallresults!$E$15</f>
        <v>6</v>
      </c>
      <c r="H239" s="2"/>
      <c r="I239" s="14" t="e">
        <f>IF(OR(F239="",F239-VLOOKUP($A237,AWstandards,12,FALSE)&lt;0),0,INT(VLOOKUP($A237,AWstandards,11,FALSE)*(F239-VLOOKUP($A237,AWstandards,12,FALSE))^VLOOKUP($A237,AWstandards,13,FALSE)+0.5))</f>
        <v>#NAME?</v>
      </c>
      <c r="J239" s="22"/>
      <c r="K239" s="19">
        <f t="shared" si="124"/>
      </c>
      <c r="L239" s="19">
        <f t="shared" si="124"/>
      </c>
      <c r="M239" s="19">
        <f t="shared" si="124"/>
        <v>6</v>
      </c>
      <c r="N239" s="19">
        <f t="shared" si="124"/>
      </c>
      <c r="O239" s="19">
        <f t="shared" si="124"/>
      </c>
      <c r="P239" s="19">
        <f t="shared" si="124"/>
      </c>
      <c r="Q239" s="19">
        <f t="shared" si="124"/>
      </c>
      <c r="R239" s="19">
        <f t="shared" si="125"/>
      </c>
      <c r="S239" s="19"/>
      <c r="T239" s="14"/>
    </row>
    <row r="240" spans="1:20" ht="15">
      <c r="A240" s="20" t="s">
        <v>157</v>
      </c>
      <c r="B240" s="93">
        <v>3</v>
      </c>
      <c r="C240" s="21" t="str">
        <f t="shared" si="121"/>
        <v>Jack Huddleston</v>
      </c>
      <c r="D240" s="21">
        <f t="shared" si="122"/>
        <v>0</v>
      </c>
      <c r="E240" s="21" t="str">
        <f t="shared" si="123"/>
        <v>Cambridgeshire</v>
      </c>
      <c r="F240" s="129">
        <v>10.3</v>
      </c>
      <c r="G240" s="134">
        <f>Overallresults!$E$16</f>
        <v>4</v>
      </c>
      <c r="H240" s="2"/>
      <c r="I240" s="14" t="e">
        <f>IF(OR(F240="",F240-VLOOKUP($A237,AWstandards,12,FALSE)&lt;0),0,INT(VLOOKUP($A237,AWstandards,11,FALSE)*(F240-VLOOKUP($A237,AWstandards,12,FALSE))^VLOOKUP($A237,AWstandards,13,FALSE)+0.5))</f>
        <v>#NAME?</v>
      </c>
      <c r="J240" s="22"/>
      <c r="K240" s="19">
        <f t="shared" si="124"/>
      </c>
      <c r="L240" s="19">
        <f t="shared" si="124"/>
        <v>4</v>
      </c>
      <c r="M240" s="19">
        <f t="shared" si="124"/>
      </c>
      <c r="N240" s="19">
        <f t="shared" si="124"/>
      </c>
      <c r="O240" s="19">
        <f t="shared" si="124"/>
      </c>
      <c r="P240" s="19">
        <f t="shared" si="124"/>
      </c>
      <c r="Q240" s="19">
        <f t="shared" si="124"/>
      </c>
      <c r="R240" s="19">
        <f t="shared" si="125"/>
      </c>
      <c r="S240" s="19"/>
      <c r="T240" s="14"/>
    </row>
    <row r="241" spans="1:20" ht="15">
      <c r="A241" s="20"/>
      <c r="B241" s="93" t="s">
        <v>21</v>
      </c>
      <c r="C241" s="21">
        <f t="shared" si="121"/>
      </c>
      <c r="D241" s="21">
        <f t="shared" si="122"/>
      </c>
      <c r="E241" s="21">
        <f t="shared" si="123"/>
      </c>
      <c r="F241" s="129" t="s">
        <v>147</v>
      </c>
      <c r="G241" s="134">
        <f>Overallresults!$E$17</f>
        <v>3</v>
      </c>
      <c r="H241" s="2"/>
      <c r="I241" s="14"/>
      <c r="J241" s="22"/>
      <c r="K241" s="19">
        <f t="shared" si="124"/>
      </c>
      <c r="L241" s="19">
        <f t="shared" si="124"/>
      </c>
      <c r="M241" s="19">
        <f t="shared" si="124"/>
      </c>
      <c r="N241" s="19">
        <f t="shared" si="124"/>
      </c>
      <c r="O241" s="19">
        <f t="shared" si="124"/>
      </c>
      <c r="P241" s="19">
        <f t="shared" si="124"/>
      </c>
      <c r="Q241" s="19">
        <f t="shared" si="124"/>
      </c>
      <c r="R241" s="19">
        <f t="shared" si="125"/>
      </c>
      <c r="S241" s="19"/>
      <c r="T241" s="14"/>
    </row>
    <row r="242" spans="1:20" ht="15">
      <c r="A242" s="20"/>
      <c r="B242" s="93" t="s">
        <v>22</v>
      </c>
      <c r="C242" s="21">
        <f t="shared" si="121"/>
      </c>
      <c r="D242" s="21">
        <f t="shared" si="122"/>
      </c>
      <c r="E242" s="21">
        <f t="shared" si="123"/>
      </c>
      <c r="F242" s="129" t="s">
        <v>147</v>
      </c>
      <c r="G242" s="134">
        <f>Overallresults!$E$18</f>
        <v>2</v>
      </c>
      <c r="H242" s="2"/>
      <c r="I242" s="14"/>
      <c r="J242" s="22"/>
      <c r="K242" s="19">
        <f t="shared" si="124"/>
      </c>
      <c r="L242" s="19">
        <f t="shared" si="124"/>
      </c>
      <c r="M242" s="19">
        <f t="shared" si="124"/>
      </c>
      <c r="N242" s="19">
        <f t="shared" si="124"/>
      </c>
      <c r="O242" s="19">
        <f t="shared" si="124"/>
      </c>
      <c r="P242" s="19">
        <f t="shared" si="124"/>
      </c>
      <c r="Q242" s="19">
        <f t="shared" si="124"/>
      </c>
      <c r="R242" s="19">
        <f t="shared" si="125"/>
      </c>
      <c r="S242" s="19"/>
      <c r="T242" s="14"/>
    </row>
    <row r="243" spans="1:20" ht="15">
      <c r="A243" s="20"/>
      <c r="B243" s="93" t="s">
        <v>23</v>
      </c>
      <c r="C243" s="21">
        <f t="shared" si="121"/>
      </c>
      <c r="D243" s="21">
        <f t="shared" si="122"/>
      </c>
      <c r="E243" s="21">
        <f t="shared" si="123"/>
      </c>
      <c r="F243" s="129" t="s">
        <v>147</v>
      </c>
      <c r="G243" s="134">
        <f>Overallresults!$E$19</f>
        <v>1</v>
      </c>
      <c r="H243" s="2"/>
      <c r="I243" s="14"/>
      <c r="J243" s="22"/>
      <c r="K243" s="19">
        <f t="shared" si="124"/>
      </c>
      <c r="L243" s="19">
        <f t="shared" si="124"/>
      </c>
      <c r="M243" s="19">
        <f t="shared" si="124"/>
      </c>
      <c r="N243" s="19">
        <f t="shared" si="124"/>
      </c>
      <c r="O243" s="19">
        <f t="shared" si="124"/>
      </c>
      <c r="P243" s="19">
        <f t="shared" si="124"/>
      </c>
      <c r="Q243" s="19">
        <f t="shared" si="124"/>
      </c>
      <c r="R243" s="19">
        <f t="shared" si="125"/>
      </c>
      <c r="S243" s="19"/>
      <c r="T243" s="14"/>
    </row>
    <row r="244" spans="1:20" ht="15">
      <c r="A244" s="20"/>
      <c r="B244" s="93" t="s">
        <v>24</v>
      </c>
      <c r="C244" s="21">
        <f t="shared" si="121"/>
      </c>
      <c r="D244" s="21">
        <f t="shared" si="122"/>
      </c>
      <c r="E244" s="21">
        <f t="shared" si="123"/>
      </c>
      <c r="F244" s="129" t="s">
        <v>147</v>
      </c>
      <c r="G244" s="134">
        <f>Overallresults!$E$20</f>
        <v>0</v>
      </c>
      <c r="H244" s="2"/>
      <c r="I244" s="14"/>
      <c r="J244" s="22"/>
      <c r="K244" s="19">
        <f t="shared" si="124"/>
      </c>
      <c r="L244" s="19">
        <f t="shared" si="124"/>
      </c>
      <c r="M244" s="19">
        <f t="shared" si="124"/>
      </c>
      <c r="N244" s="19">
        <f t="shared" si="124"/>
      </c>
      <c r="O244" s="19">
        <f t="shared" si="124"/>
      </c>
      <c r="P244" s="19">
        <f t="shared" si="124"/>
      </c>
      <c r="Q244" s="19">
        <f t="shared" si="124"/>
      </c>
      <c r="R244" s="19">
        <f t="shared" si="125"/>
      </c>
      <c r="S244" s="19"/>
      <c r="T244" s="14"/>
    </row>
    <row r="245" spans="1:20" ht="15">
      <c r="A245" s="20"/>
      <c r="B245" s="93" t="s">
        <v>25</v>
      </c>
      <c r="C245" s="21">
        <f t="shared" si="121"/>
      </c>
      <c r="D245" s="21">
        <f t="shared" si="122"/>
      </c>
      <c r="E245" s="21">
        <f t="shared" si="123"/>
      </c>
      <c r="F245" s="129" t="s">
        <v>147</v>
      </c>
      <c r="G245" s="134">
        <f>Overallresults!$E$21</f>
        <v>0</v>
      </c>
      <c r="H245" s="2"/>
      <c r="I245" s="14"/>
      <c r="J245" s="22"/>
      <c r="K245" s="19">
        <f t="shared" si="124"/>
      </c>
      <c r="L245" s="19">
        <f t="shared" si="124"/>
      </c>
      <c r="M245" s="19">
        <f t="shared" si="124"/>
      </c>
      <c r="N245" s="19">
        <f t="shared" si="124"/>
      </c>
      <c r="O245" s="19">
        <f t="shared" si="124"/>
      </c>
      <c r="P245" s="19">
        <f t="shared" si="124"/>
      </c>
      <c r="Q245" s="19">
        <f t="shared" si="124"/>
      </c>
      <c r="R245" s="19">
        <f t="shared" si="125"/>
      </c>
      <c r="S245" s="19">
        <f>SUM(Decsheets!$W$5:$W$12)-(SUM(K238:Q245))</f>
        <v>6</v>
      </c>
      <c r="T245" s="14"/>
    </row>
    <row r="246" spans="1:20" ht="15">
      <c r="A246" s="28" t="s">
        <v>12</v>
      </c>
      <c r="B246" s="92"/>
      <c r="C246" s="23" t="s">
        <v>57</v>
      </c>
      <c r="D246" s="23"/>
      <c r="E246" s="26"/>
      <c r="F246" s="136" t="s">
        <v>147</v>
      </c>
      <c r="G246" s="131"/>
      <c r="H246" s="14"/>
      <c r="I246" s="14"/>
      <c r="J246" s="14"/>
      <c r="K246" s="19"/>
      <c r="L246" s="19"/>
      <c r="M246" s="19"/>
      <c r="N246" s="19"/>
      <c r="O246" s="19"/>
      <c r="P246" s="19"/>
      <c r="Q246" s="19"/>
      <c r="R246" s="19"/>
      <c r="S246" s="19"/>
      <c r="T246" s="14" t="s">
        <v>58</v>
      </c>
    </row>
    <row r="247" spans="1:20" ht="15">
      <c r="A247" s="20" t="s">
        <v>157</v>
      </c>
      <c r="B247" s="93">
        <v>1</v>
      </c>
      <c r="C247" s="21" t="str">
        <f aca="true" t="shared" si="126" ref="C247:C254">IF(A247="","",VLOOKUP($A$246,IF(LEN(A247)=2,SMB,SMA),VLOOKUP(LEFT(A247,1),club,6,FALSE),FALSE))</f>
        <v>Martin Tinkler</v>
      </c>
      <c r="D247" s="21">
        <f aca="true" t="shared" si="127" ref="D247:D254">IF(A247="","",VLOOKUP($A$246,IF(LEN(A247)=2,SMB,SMA),VLOOKUP(LEFT(A247,1),club,7,FALSE),FALSE))</f>
        <v>0</v>
      </c>
      <c r="E247" s="21" t="str">
        <f t="shared" si="123"/>
        <v>Cambridgeshire</v>
      </c>
      <c r="F247" s="129">
        <v>14.65</v>
      </c>
      <c r="G247" s="134">
        <f>Overallresults!$D$14</f>
        <v>12</v>
      </c>
      <c r="H247" s="14"/>
      <c r="I247" s="14" t="e">
        <f>IF(OR(F247="",F247-VLOOKUP($A246,AWstandards,12,FALSE)&lt;0),0,INT(VLOOKUP($A246,AWstandards,11,FALSE)*(F247-VLOOKUP($A246,AWstandards,12,FALSE))^VLOOKUP($A246,AWstandards,13,FALSE)+0.5))</f>
        <v>#NAME?</v>
      </c>
      <c r="J247" s="22"/>
      <c r="K247" s="19">
        <f aca="true" t="shared" si="128" ref="K247:Q254">IF($A247="","",IF(LEFT($A247,1)=K$12,$G247,""))</f>
      </c>
      <c r="L247" s="19">
        <f t="shared" si="128"/>
        <v>12</v>
      </c>
      <c r="M247" s="19">
        <f t="shared" si="128"/>
      </c>
      <c r="N247" s="19">
        <f t="shared" si="128"/>
      </c>
      <c r="O247" s="19">
        <f t="shared" si="128"/>
      </c>
      <c r="P247" s="19">
        <f t="shared" si="128"/>
      </c>
      <c r="Q247" s="19">
        <f t="shared" si="128"/>
      </c>
      <c r="R247" s="19">
        <f aca="true" t="shared" si="129" ref="R247:R254">IF($A247="","",IF(LEFT($A247,1)=R$11,$G247,""))</f>
      </c>
      <c r="S247" s="19"/>
      <c r="T247" s="14"/>
    </row>
    <row r="248" spans="1:20" ht="15">
      <c r="A248" s="20" t="s">
        <v>659</v>
      </c>
      <c r="B248" s="93">
        <v>2</v>
      </c>
      <c r="C248" s="21" t="str">
        <f t="shared" si="126"/>
        <v>Craig Lacy</v>
      </c>
      <c r="D248" s="21">
        <f t="shared" si="127"/>
        <v>0</v>
      </c>
      <c r="E248" s="21" t="str">
        <f t="shared" si="123"/>
        <v>Essex</v>
      </c>
      <c r="F248" s="129">
        <v>12.8</v>
      </c>
      <c r="G248" s="134">
        <f>Overallresults!$D$15</f>
        <v>10</v>
      </c>
      <c r="H248" s="14"/>
      <c r="I248" s="14" t="e">
        <f>IF(OR(F248="",F248-VLOOKUP($A246,AWstandards,12,FALSE)&lt;0),0,INT(VLOOKUP($A246,AWstandards,11,FALSE)*(F248-VLOOKUP($A246,AWstandards,12,FALSE))^VLOOKUP($A246,AWstandards,13,FALSE)+0.5))</f>
        <v>#NAME?</v>
      </c>
      <c r="J248" s="22"/>
      <c r="K248" s="19">
        <f t="shared" si="128"/>
      </c>
      <c r="L248" s="19">
        <f t="shared" si="128"/>
      </c>
      <c r="M248" s="19">
        <f t="shared" si="128"/>
      </c>
      <c r="N248" s="19">
        <f t="shared" si="128"/>
        <v>10</v>
      </c>
      <c r="O248" s="19">
        <f t="shared" si="128"/>
      </c>
      <c r="P248" s="19">
        <f t="shared" si="128"/>
      </c>
      <c r="Q248" s="19">
        <f t="shared" si="128"/>
      </c>
      <c r="R248" s="19">
        <f t="shared" si="129"/>
      </c>
      <c r="S248" s="19"/>
      <c r="T248" s="14"/>
    </row>
    <row r="249" spans="1:20" ht="15">
      <c r="A249" s="20" t="s">
        <v>214</v>
      </c>
      <c r="B249" s="93">
        <v>3</v>
      </c>
      <c r="C249" s="21" t="str">
        <f t="shared" si="126"/>
        <v>Jamie Potton-Burrell</v>
      </c>
      <c r="D249" s="21">
        <f t="shared" si="127"/>
        <v>0</v>
      </c>
      <c r="E249" s="21" t="str">
        <f t="shared" si="123"/>
        <v>Bedfordshire</v>
      </c>
      <c r="F249" s="129">
        <v>12.03</v>
      </c>
      <c r="G249" s="134">
        <f>Overallresults!$D$16</f>
        <v>8</v>
      </c>
      <c r="H249" s="14"/>
      <c r="I249" s="14" t="e">
        <f>IF(OR(F249="",F249-VLOOKUP($A246,AWstandards,12,FALSE)&lt;0),0,INT(VLOOKUP($A246,AWstandards,11,FALSE)*(F249-VLOOKUP($A246,AWstandards,12,FALSE))^VLOOKUP($A246,AWstandards,13,FALSE)+0.5))</f>
        <v>#NAME?</v>
      </c>
      <c r="J249" s="22"/>
      <c r="K249" s="19">
        <f t="shared" si="128"/>
        <v>8</v>
      </c>
      <c r="L249" s="19">
        <f t="shared" si="128"/>
      </c>
      <c r="M249" s="19">
        <f t="shared" si="128"/>
      </c>
      <c r="N249" s="19">
        <f t="shared" si="128"/>
      </c>
      <c r="O249" s="19">
        <f t="shared" si="128"/>
      </c>
      <c r="P249" s="19">
        <f t="shared" si="128"/>
      </c>
      <c r="Q249" s="19">
        <f t="shared" si="128"/>
      </c>
      <c r="R249" s="19">
        <f t="shared" si="129"/>
      </c>
      <c r="S249" s="19"/>
      <c r="T249" s="14"/>
    </row>
    <row r="250" spans="1:20" ht="15">
      <c r="A250" s="20" t="s">
        <v>270</v>
      </c>
      <c r="B250" s="93" t="s">
        <v>21</v>
      </c>
      <c r="C250" s="21" t="str">
        <f t="shared" si="126"/>
        <v>Shaun Wall</v>
      </c>
      <c r="D250" s="21">
        <f t="shared" si="127"/>
        <v>0</v>
      </c>
      <c r="E250" s="21" t="str">
        <f t="shared" si="123"/>
        <v>Hertfordshire</v>
      </c>
      <c r="F250" s="129">
        <v>11.15</v>
      </c>
      <c r="G250" s="134">
        <f>Overallresults!$D$17</f>
        <v>6</v>
      </c>
      <c r="H250" s="14"/>
      <c r="I250" s="14"/>
      <c r="J250" s="22"/>
      <c r="K250" s="19">
        <f t="shared" si="128"/>
      </c>
      <c r="L250" s="19">
        <f t="shared" si="128"/>
      </c>
      <c r="M250" s="19">
        <f t="shared" si="128"/>
        <v>6</v>
      </c>
      <c r="N250" s="19">
        <f t="shared" si="128"/>
      </c>
      <c r="O250" s="19">
        <f t="shared" si="128"/>
      </c>
      <c r="P250" s="19">
        <f t="shared" si="128"/>
      </c>
      <c r="Q250" s="19">
        <f t="shared" si="128"/>
      </c>
      <c r="R250" s="19">
        <f t="shared" si="129"/>
      </c>
      <c r="S250" s="19"/>
      <c r="T250" s="14"/>
    </row>
    <row r="251" spans="1:20" ht="15">
      <c r="A251" s="20" t="s">
        <v>662</v>
      </c>
      <c r="B251" s="93" t="s">
        <v>22</v>
      </c>
      <c r="C251" s="21" t="str">
        <f t="shared" si="126"/>
        <v>Jake Allen</v>
      </c>
      <c r="D251" s="21">
        <f t="shared" si="127"/>
        <v>0</v>
      </c>
      <c r="E251" s="21" t="str">
        <f t="shared" si="123"/>
        <v>Suffolk</v>
      </c>
      <c r="F251" s="129">
        <v>11.12</v>
      </c>
      <c r="G251" s="134">
        <f>Overallresults!$D$18</f>
        <v>5</v>
      </c>
      <c r="H251" s="14"/>
      <c r="I251" s="14"/>
      <c r="J251" s="22"/>
      <c r="K251" s="19">
        <f t="shared" si="128"/>
      </c>
      <c r="L251" s="19">
        <f t="shared" si="128"/>
      </c>
      <c r="M251" s="19">
        <f t="shared" si="128"/>
      </c>
      <c r="N251" s="19">
        <f t="shared" si="128"/>
      </c>
      <c r="O251" s="19">
        <f t="shared" si="128"/>
      </c>
      <c r="P251" s="19">
        <f t="shared" si="128"/>
        <v>5</v>
      </c>
      <c r="Q251" s="19">
        <f t="shared" si="128"/>
      </c>
      <c r="R251" s="19">
        <f t="shared" si="129"/>
      </c>
      <c r="S251" s="19"/>
      <c r="T251" s="14"/>
    </row>
    <row r="252" spans="1:20" ht="15">
      <c r="A252" s="20"/>
      <c r="B252" s="93" t="s">
        <v>23</v>
      </c>
      <c r="C252" s="21">
        <f t="shared" si="126"/>
      </c>
      <c r="D252" s="21">
        <f t="shared" si="127"/>
      </c>
      <c r="E252" s="21">
        <f t="shared" si="123"/>
      </c>
      <c r="F252" s="129" t="s">
        <v>147</v>
      </c>
      <c r="G252" s="134">
        <f>Overallresults!$D$19</f>
        <v>4</v>
      </c>
      <c r="H252" s="14"/>
      <c r="I252" s="14"/>
      <c r="J252" s="22"/>
      <c r="K252" s="19">
        <f t="shared" si="128"/>
      </c>
      <c r="L252" s="19">
        <f t="shared" si="128"/>
      </c>
      <c r="M252" s="19">
        <f t="shared" si="128"/>
      </c>
      <c r="N252" s="19">
        <f t="shared" si="128"/>
      </c>
      <c r="O252" s="19">
        <f t="shared" si="128"/>
      </c>
      <c r="P252" s="19">
        <f t="shared" si="128"/>
      </c>
      <c r="Q252" s="19">
        <f t="shared" si="128"/>
      </c>
      <c r="R252" s="19">
        <f t="shared" si="129"/>
      </c>
      <c r="S252" s="19"/>
      <c r="T252" s="14"/>
    </row>
    <row r="253" spans="1:20" ht="15">
      <c r="A253" s="20"/>
      <c r="B253" s="93" t="s">
        <v>24</v>
      </c>
      <c r="C253" s="21">
        <f t="shared" si="126"/>
      </c>
      <c r="D253" s="21">
        <f t="shared" si="127"/>
      </c>
      <c r="E253" s="21">
        <f t="shared" si="123"/>
      </c>
      <c r="F253" s="129" t="s">
        <v>147</v>
      </c>
      <c r="G253" s="134">
        <f>Overallresults!$D$20</f>
        <v>0</v>
      </c>
      <c r="H253" s="14"/>
      <c r="I253" s="14"/>
      <c r="J253" s="22"/>
      <c r="K253" s="19">
        <f t="shared" si="128"/>
      </c>
      <c r="L253" s="19">
        <f t="shared" si="128"/>
      </c>
      <c r="M253" s="19">
        <f t="shared" si="128"/>
      </c>
      <c r="N253" s="19">
        <f t="shared" si="128"/>
      </c>
      <c r="O253" s="19">
        <f t="shared" si="128"/>
      </c>
      <c r="P253" s="19">
        <f t="shared" si="128"/>
      </c>
      <c r="Q253" s="19">
        <f t="shared" si="128"/>
      </c>
      <c r="R253" s="19">
        <f t="shared" si="129"/>
      </c>
      <c r="S253" s="19"/>
      <c r="T253" s="14"/>
    </row>
    <row r="254" spans="1:20" ht="15">
      <c r="A254" s="20"/>
      <c r="B254" s="93" t="s">
        <v>25</v>
      </c>
      <c r="C254" s="21">
        <f t="shared" si="126"/>
      </c>
      <c r="D254" s="21">
        <f t="shared" si="127"/>
      </c>
      <c r="E254" s="21">
        <f t="shared" si="123"/>
      </c>
      <c r="F254" s="129" t="s">
        <v>147</v>
      </c>
      <c r="G254" s="134">
        <f>Overallresults!$D$21</f>
        <v>0</v>
      </c>
      <c r="H254" s="14"/>
      <c r="I254" s="14" t="e">
        <f>IF(OR(F254="",F254-VLOOKUP($A246,AWstandards,12,FALSE)&lt;0),0,INT(VLOOKUP($A246,AWstandards,11,FALSE)*(F254-VLOOKUP($A246,AWstandards,12,FALSE))^VLOOKUP($A246,AWstandards,13,FALSE)+0.5))</f>
        <v>#VALUE!</v>
      </c>
      <c r="J254" s="22"/>
      <c r="K254" s="19">
        <f t="shared" si="128"/>
      </c>
      <c r="L254" s="19">
        <f t="shared" si="128"/>
      </c>
      <c r="M254" s="19">
        <f t="shared" si="128"/>
      </c>
      <c r="N254" s="19">
        <f t="shared" si="128"/>
      </c>
      <c r="O254" s="19">
        <f t="shared" si="128"/>
      </c>
      <c r="P254" s="19">
        <f t="shared" si="128"/>
      </c>
      <c r="Q254" s="19">
        <f t="shared" si="128"/>
      </c>
      <c r="R254" s="19">
        <f t="shared" si="129"/>
      </c>
      <c r="S254" s="19">
        <f>SUM(Decsheets!$V$5:$V$12)-(SUM(K247:Q254))</f>
        <v>4</v>
      </c>
      <c r="T254" s="14"/>
    </row>
    <row r="255" spans="1:20" ht="15">
      <c r="A255" s="28" t="s">
        <v>12</v>
      </c>
      <c r="B255" s="92"/>
      <c r="C255" s="23" t="s">
        <v>59</v>
      </c>
      <c r="D255" s="23"/>
      <c r="E255" s="26"/>
      <c r="F255" s="136" t="s">
        <v>147</v>
      </c>
      <c r="G255" s="131"/>
      <c r="H255" s="14"/>
      <c r="I255" s="14"/>
      <c r="J255" s="14"/>
      <c r="K255" s="19"/>
      <c r="L255" s="19"/>
      <c r="M255" s="19"/>
      <c r="N255" s="19"/>
      <c r="O255" s="19"/>
      <c r="P255" s="19"/>
      <c r="Q255" s="19"/>
      <c r="R255" s="19"/>
      <c r="S255" s="19"/>
      <c r="T255" s="14" t="s">
        <v>60</v>
      </c>
    </row>
    <row r="256" spans="1:20" ht="15">
      <c r="A256" s="20" t="s">
        <v>155</v>
      </c>
      <c r="B256" s="93">
        <v>1</v>
      </c>
      <c r="C256" s="21" t="str">
        <f aca="true" t="shared" si="130" ref="C256:C263">IF(A256="","",VLOOKUP($A$255,IF(LEN(A256)=2,SMB,SMA),VLOOKUP(LEFT(A256,1),club,6,FALSE),FALSE))</f>
        <v>Stuart Thurgood</v>
      </c>
      <c r="D256" s="21">
        <f aca="true" t="shared" si="131" ref="D256:D263">IF(A256="","",VLOOKUP($A$255,IF(LEN(A256)=2,SMB,SMA),VLOOKUP(LEFT(A256,1),club,7,FALSE),FALSE))</f>
        <v>0</v>
      </c>
      <c r="E256" s="21" t="str">
        <f t="shared" si="123"/>
        <v>Essex</v>
      </c>
      <c r="F256" s="129">
        <v>12.33</v>
      </c>
      <c r="G256" s="134">
        <f>Overallresults!$E$14</f>
        <v>8</v>
      </c>
      <c r="H256" s="14"/>
      <c r="I256" s="14" t="e">
        <f>IF(OR(F256="",F256-VLOOKUP($A255,AWstandards,12,FALSE)&lt;0),0,INT(VLOOKUP($A255,AWstandards,11,FALSE)*(F256-VLOOKUP($A255,AWstandards,12,FALSE))^VLOOKUP($A255,AWstandards,13,FALSE)+0.5))</f>
        <v>#NAME?</v>
      </c>
      <c r="J256" s="22"/>
      <c r="K256" s="19">
        <f aca="true" t="shared" si="132" ref="K256:Q263">IF($A256="","",IF(LEFT($A256,1)=K$12,$G256,""))</f>
      </c>
      <c r="L256" s="19">
        <f t="shared" si="132"/>
      </c>
      <c r="M256" s="19">
        <f t="shared" si="132"/>
      </c>
      <c r="N256" s="19">
        <f t="shared" si="132"/>
        <v>8</v>
      </c>
      <c r="O256" s="19">
        <f t="shared" si="132"/>
      </c>
      <c r="P256" s="19">
        <f t="shared" si="132"/>
      </c>
      <c r="Q256" s="19">
        <f t="shared" si="132"/>
      </c>
      <c r="R256" s="19">
        <f aca="true" t="shared" si="133" ref="R256:R263">IF($A256="","",IF(LEFT($A256,1)=R$11,$G256,""))</f>
      </c>
      <c r="S256" s="19"/>
      <c r="T256" s="14"/>
    </row>
    <row r="257" spans="1:20" ht="15">
      <c r="A257" s="20" t="s">
        <v>664</v>
      </c>
      <c r="B257" s="93">
        <v>2</v>
      </c>
      <c r="C257" s="21" t="str">
        <f t="shared" si="130"/>
        <v>Gavin Fordham</v>
      </c>
      <c r="D257" s="21">
        <f t="shared" si="131"/>
        <v>0</v>
      </c>
      <c r="E257" s="21" t="str">
        <f t="shared" si="123"/>
        <v>Bedfordshire</v>
      </c>
      <c r="F257" s="129">
        <v>9.85</v>
      </c>
      <c r="G257" s="134">
        <f>Overallresults!$E$15</f>
        <v>6</v>
      </c>
      <c r="H257" s="14"/>
      <c r="I257" s="14" t="e">
        <f>IF(OR(F257="",F257-VLOOKUP($A255,AWstandards,12,FALSE)&lt;0),0,INT(VLOOKUP($A255,AWstandards,11,FALSE)*(F257-VLOOKUP($A255,AWstandards,12,FALSE))^VLOOKUP($A255,AWstandards,13,FALSE)+0.5))</f>
        <v>#NAME?</v>
      </c>
      <c r="J257" s="22"/>
      <c r="K257" s="19">
        <f t="shared" si="132"/>
        <v>6</v>
      </c>
      <c r="L257" s="19">
        <f t="shared" si="132"/>
      </c>
      <c r="M257" s="19">
        <f t="shared" si="132"/>
      </c>
      <c r="N257" s="19">
        <f t="shared" si="132"/>
      </c>
      <c r="O257" s="19">
        <f t="shared" si="132"/>
      </c>
      <c r="P257" s="19">
        <f t="shared" si="132"/>
      </c>
      <c r="Q257" s="19">
        <f t="shared" si="132"/>
      </c>
      <c r="R257" s="19">
        <f t="shared" si="133"/>
      </c>
      <c r="S257" s="19"/>
      <c r="T257" s="14"/>
    </row>
    <row r="258" spans="1:20" ht="15">
      <c r="A258" s="20" t="s">
        <v>660</v>
      </c>
      <c r="B258" s="93">
        <v>3</v>
      </c>
      <c r="C258" s="21" t="str">
        <f t="shared" si="130"/>
        <v>Elior Harris</v>
      </c>
      <c r="D258" s="21">
        <f t="shared" si="131"/>
        <v>0</v>
      </c>
      <c r="E258" s="21" t="str">
        <f t="shared" si="123"/>
        <v>Hertfordshire</v>
      </c>
      <c r="F258" s="129">
        <v>9.59</v>
      </c>
      <c r="G258" s="134">
        <f>Overallresults!$E$16</f>
        <v>4</v>
      </c>
      <c r="H258" s="14"/>
      <c r="I258" s="14" t="e">
        <f>IF(OR(F258="",F258-VLOOKUP($A255,AWstandards,12,FALSE)&lt;0),0,INT(VLOOKUP($A255,AWstandards,11,FALSE)*(F258-VLOOKUP($A255,AWstandards,12,FALSE))^VLOOKUP($A255,AWstandards,13,FALSE)+0.5))</f>
        <v>#NAME?</v>
      </c>
      <c r="J258" s="22"/>
      <c r="K258" s="19">
        <f t="shared" si="132"/>
      </c>
      <c r="L258" s="19">
        <f t="shared" si="132"/>
      </c>
      <c r="M258" s="19">
        <f t="shared" si="132"/>
        <v>4</v>
      </c>
      <c r="N258" s="19">
        <f t="shared" si="132"/>
      </c>
      <c r="O258" s="19">
        <f t="shared" si="132"/>
      </c>
      <c r="P258" s="19">
        <f t="shared" si="132"/>
      </c>
      <c r="Q258" s="19">
        <f t="shared" si="132"/>
      </c>
      <c r="R258" s="19">
        <f t="shared" si="133"/>
      </c>
      <c r="S258" s="19"/>
      <c r="T258" s="14"/>
    </row>
    <row r="259" spans="1:20" ht="15">
      <c r="A259" s="20" t="s">
        <v>661</v>
      </c>
      <c r="B259" s="93" t="s">
        <v>21</v>
      </c>
      <c r="C259" s="21" t="str">
        <f t="shared" si="130"/>
        <v>Austin Puleo</v>
      </c>
      <c r="D259" s="21">
        <f t="shared" si="131"/>
        <v>0</v>
      </c>
      <c r="E259" s="21" t="str">
        <f t="shared" si="123"/>
        <v>Cambridgeshire</v>
      </c>
      <c r="F259" s="129">
        <v>9.02</v>
      </c>
      <c r="G259" s="134">
        <f>Overallresults!$E$17</f>
        <v>3</v>
      </c>
      <c r="H259" s="14"/>
      <c r="I259" s="14"/>
      <c r="J259" s="22"/>
      <c r="K259" s="19">
        <f t="shared" si="132"/>
      </c>
      <c r="L259" s="19">
        <f t="shared" si="132"/>
        <v>3</v>
      </c>
      <c r="M259" s="19">
        <f t="shared" si="132"/>
      </c>
      <c r="N259" s="19">
        <f t="shared" si="132"/>
      </c>
      <c r="O259" s="19">
        <f t="shared" si="132"/>
      </c>
      <c r="P259" s="19">
        <f t="shared" si="132"/>
      </c>
      <c r="Q259" s="19">
        <f t="shared" si="132"/>
      </c>
      <c r="R259" s="19">
        <f t="shared" si="133"/>
      </c>
      <c r="S259" s="19"/>
      <c r="T259" s="14"/>
    </row>
    <row r="260" spans="1:20" ht="15">
      <c r="A260" s="20"/>
      <c r="B260" s="93" t="s">
        <v>22</v>
      </c>
      <c r="C260" s="21">
        <f t="shared" si="130"/>
      </c>
      <c r="D260" s="21">
        <f t="shared" si="131"/>
      </c>
      <c r="E260" s="21">
        <f t="shared" si="123"/>
      </c>
      <c r="F260" s="129" t="s">
        <v>147</v>
      </c>
      <c r="G260" s="134">
        <f>Overallresults!$E$18</f>
        <v>2</v>
      </c>
      <c r="H260" s="14"/>
      <c r="I260" s="14"/>
      <c r="J260" s="22"/>
      <c r="K260" s="19">
        <f t="shared" si="132"/>
      </c>
      <c r="L260" s="19">
        <f t="shared" si="132"/>
      </c>
      <c r="M260" s="19">
        <f t="shared" si="132"/>
      </c>
      <c r="N260" s="19">
        <f t="shared" si="132"/>
      </c>
      <c r="O260" s="19">
        <f t="shared" si="132"/>
      </c>
      <c r="P260" s="19">
        <f t="shared" si="132"/>
      </c>
      <c r="Q260" s="19">
        <f t="shared" si="132"/>
      </c>
      <c r="R260" s="19">
        <f t="shared" si="133"/>
      </c>
      <c r="S260" s="19"/>
      <c r="T260" s="14"/>
    </row>
    <row r="261" spans="1:20" ht="15">
      <c r="A261" s="20"/>
      <c r="B261" s="93" t="s">
        <v>23</v>
      </c>
      <c r="C261" s="21">
        <f t="shared" si="130"/>
      </c>
      <c r="D261" s="21">
        <f t="shared" si="131"/>
      </c>
      <c r="E261" s="21">
        <f t="shared" si="123"/>
      </c>
      <c r="F261" s="129" t="s">
        <v>147</v>
      </c>
      <c r="G261" s="134">
        <f>Overallresults!$E$19</f>
        <v>1</v>
      </c>
      <c r="H261" s="14"/>
      <c r="I261" s="14"/>
      <c r="J261" s="22"/>
      <c r="K261" s="19">
        <f t="shared" si="132"/>
      </c>
      <c r="L261" s="19">
        <f t="shared" si="132"/>
      </c>
      <c r="M261" s="19">
        <f t="shared" si="132"/>
      </c>
      <c r="N261" s="19">
        <f t="shared" si="132"/>
      </c>
      <c r="O261" s="19">
        <f t="shared" si="132"/>
      </c>
      <c r="P261" s="19">
        <f t="shared" si="132"/>
      </c>
      <c r="Q261" s="19">
        <f t="shared" si="132"/>
      </c>
      <c r="R261" s="19">
        <f t="shared" si="133"/>
      </c>
      <c r="S261" s="19"/>
      <c r="T261" s="14"/>
    </row>
    <row r="262" spans="1:20" ht="15">
      <c r="A262" s="20"/>
      <c r="B262" s="93" t="s">
        <v>24</v>
      </c>
      <c r="C262" s="21">
        <f t="shared" si="130"/>
      </c>
      <c r="D262" s="21">
        <f t="shared" si="131"/>
      </c>
      <c r="E262" s="21">
        <f t="shared" si="123"/>
      </c>
      <c r="F262" s="129" t="s">
        <v>147</v>
      </c>
      <c r="G262" s="134">
        <f>Overallresults!$E$20</f>
        <v>0</v>
      </c>
      <c r="H262" s="14"/>
      <c r="I262" s="14"/>
      <c r="J262" s="22"/>
      <c r="K262" s="19">
        <f t="shared" si="132"/>
      </c>
      <c r="L262" s="19">
        <f t="shared" si="132"/>
      </c>
      <c r="M262" s="19">
        <f t="shared" si="132"/>
      </c>
      <c r="N262" s="19">
        <f t="shared" si="132"/>
      </c>
      <c r="O262" s="19">
        <f t="shared" si="132"/>
      </c>
      <c r="P262" s="19">
        <f t="shared" si="132"/>
      </c>
      <c r="Q262" s="19">
        <f t="shared" si="132"/>
      </c>
      <c r="R262" s="19">
        <f t="shared" si="133"/>
      </c>
      <c r="S262" s="19"/>
      <c r="T262" s="14"/>
    </row>
    <row r="263" spans="1:20" ht="15">
      <c r="A263" s="20"/>
      <c r="B263" s="93" t="s">
        <v>25</v>
      </c>
      <c r="C263" s="21">
        <f t="shared" si="130"/>
      </c>
      <c r="D263" s="21">
        <f t="shared" si="131"/>
      </c>
      <c r="E263" s="21">
        <f t="shared" si="123"/>
      </c>
      <c r="F263" s="129" t="s">
        <v>147</v>
      </c>
      <c r="G263" s="134">
        <f>Overallresults!$E$21</f>
        <v>0</v>
      </c>
      <c r="H263" s="14"/>
      <c r="I263" s="14" t="e">
        <f>IF(OR(F263="",F263-VLOOKUP($A255,AWstandards,12,FALSE)&lt;0),0,INT(VLOOKUP($A255,AWstandards,11,FALSE)*(F263-VLOOKUP($A255,AWstandards,12,FALSE))^VLOOKUP($A255,AWstandards,13,FALSE)+0.5))</f>
        <v>#VALUE!</v>
      </c>
      <c r="J263" s="22"/>
      <c r="K263" s="19">
        <f t="shared" si="132"/>
      </c>
      <c r="L263" s="19">
        <f t="shared" si="132"/>
      </c>
      <c r="M263" s="19">
        <f t="shared" si="132"/>
      </c>
      <c r="N263" s="19">
        <f t="shared" si="132"/>
      </c>
      <c r="O263" s="19">
        <f t="shared" si="132"/>
      </c>
      <c r="P263" s="19">
        <f t="shared" si="132"/>
      </c>
      <c r="Q263" s="19">
        <f t="shared" si="132"/>
      </c>
      <c r="R263" s="19">
        <f t="shared" si="133"/>
      </c>
      <c r="S263" s="19">
        <f>SUM(Decsheets!$W$5:$W$12)-(SUM(K256:Q263))</f>
        <v>3</v>
      </c>
      <c r="T263" s="14"/>
    </row>
    <row r="264" spans="1:20" ht="15">
      <c r="A264" s="28" t="s">
        <v>13</v>
      </c>
      <c r="B264" s="92"/>
      <c r="C264" s="23" t="s">
        <v>61</v>
      </c>
      <c r="D264" s="23"/>
      <c r="E264" s="26"/>
      <c r="F264" s="136" t="s">
        <v>147</v>
      </c>
      <c r="G264" s="131"/>
      <c r="H264" s="14"/>
      <c r="I264" s="14"/>
      <c r="J264" s="14"/>
      <c r="K264" s="19"/>
      <c r="L264" s="19"/>
      <c r="M264" s="19"/>
      <c r="N264" s="19"/>
      <c r="O264" s="19"/>
      <c r="P264" s="19"/>
      <c r="Q264" s="19"/>
      <c r="R264" s="19"/>
      <c r="S264" s="19"/>
      <c r="T264" s="14" t="s">
        <v>62</v>
      </c>
    </row>
    <row r="265" spans="1:20" ht="15">
      <c r="A265" s="20" t="s">
        <v>270</v>
      </c>
      <c r="B265" s="93">
        <v>1</v>
      </c>
      <c r="C265" s="21" t="str">
        <f aca="true" t="shared" si="134" ref="C265:C272">IF(A265="","",VLOOKUP($A$264,IF(LEN(A265)=2,SMB,SMA),VLOOKUP(LEFT(A265,1),club,6,FALSE),FALSE))</f>
        <v>Sam Woodley</v>
      </c>
      <c r="D265" s="21">
        <f aca="true" t="shared" si="135" ref="D265:D272">IF(A265="","",VLOOKUP($A$264,IF(LEN(A265)=2,SMB,SMA),VLOOKUP(LEFT(A265,1),club,7,FALSE),FALSE))</f>
        <v>0</v>
      </c>
      <c r="E265" s="21" t="str">
        <f t="shared" si="123"/>
        <v>Hertfordshire</v>
      </c>
      <c r="F265" s="129">
        <v>51.02</v>
      </c>
      <c r="G265" s="134">
        <f>Overallresults!$D$14</f>
        <v>12</v>
      </c>
      <c r="H265" s="14"/>
      <c r="I265" s="14" t="e">
        <f>IF(OR(F265="",F265-VLOOKUP($A264,AWstandards,12,FALSE)&lt;0),0,INT(VLOOKUP($A264,AWstandards,11,FALSE)*(F265-VLOOKUP($A264,AWstandards,12,FALSE))^VLOOKUP($A264,AWstandards,13,FALSE)+0.5))</f>
        <v>#NAME?</v>
      </c>
      <c r="J265" s="22"/>
      <c r="K265" s="19">
        <f aca="true" t="shared" si="136" ref="K265:Q272">IF($A265="","",IF(LEFT($A265,1)=K$12,$G265,""))</f>
      </c>
      <c r="L265" s="19">
        <f t="shared" si="136"/>
      </c>
      <c r="M265" s="19">
        <f t="shared" si="136"/>
        <v>12</v>
      </c>
      <c r="N265" s="19">
        <f t="shared" si="136"/>
      </c>
      <c r="O265" s="19">
        <f t="shared" si="136"/>
      </c>
      <c r="P265" s="19">
        <f t="shared" si="136"/>
      </c>
      <c r="Q265" s="19">
        <f t="shared" si="136"/>
      </c>
      <c r="R265" s="19">
        <f aca="true" t="shared" si="137" ref="R265:R272">IF($A265="","",IF(LEFT($A265,1)=R$11,$G265,""))</f>
      </c>
      <c r="S265" s="19"/>
      <c r="T265" s="14"/>
    </row>
    <row r="266" spans="1:20" ht="15">
      <c r="A266" s="20" t="s">
        <v>155</v>
      </c>
      <c r="B266" s="93">
        <v>2</v>
      </c>
      <c r="C266" s="21" t="str">
        <f t="shared" si="134"/>
        <v>Matthew Baptiste</v>
      </c>
      <c r="D266" s="21">
        <f t="shared" si="135"/>
        <v>0</v>
      </c>
      <c r="E266" s="21" t="str">
        <f t="shared" si="123"/>
        <v>Essex</v>
      </c>
      <c r="F266" s="129">
        <v>43.56</v>
      </c>
      <c r="G266" s="134">
        <f>Overallresults!$D$15</f>
        <v>10</v>
      </c>
      <c r="H266" s="14"/>
      <c r="I266" s="14" t="e">
        <f>IF(OR(F266="",F266-VLOOKUP($A264,AWstandards,12,FALSE)&lt;0),0,INT(VLOOKUP($A264,AWstandards,11,FALSE)*(F266-VLOOKUP($A264,AWstandards,12,FALSE))^VLOOKUP($A264,AWstandards,13,FALSE)+0.5))</f>
        <v>#NAME?</v>
      </c>
      <c r="J266" s="22"/>
      <c r="K266" s="19">
        <f t="shared" si="136"/>
      </c>
      <c r="L266" s="19">
        <f t="shared" si="136"/>
      </c>
      <c r="M266" s="19">
        <f t="shared" si="136"/>
      </c>
      <c r="N266" s="19">
        <f t="shared" si="136"/>
        <v>10</v>
      </c>
      <c r="O266" s="19">
        <f t="shared" si="136"/>
      </c>
      <c r="P266" s="19">
        <f t="shared" si="136"/>
      </c>
      <c r="Q266" s="19">
        <f t="shared" si="136"/>
      </c>
      <c r="R266" s="19">
        <f t="shared" si="137"/>
      </c>
      <c r="S266" s="19"/>
      <c r="T266" s="14"/>
    </row>
    <row r="267" spans="1:20" ht="15">
      <c r="A267" s="20" t="s">
        <v>157</v>
      </c>
      <c r="B267" s="93">
        <v>3</v>
      </c>
      <c r="C267" s="21" t="str">
        <f t="shared" si="134"/>
        <v>Martin Tinkler</v>
      </c>
      <c r="D267" s="21">
        <f t="shared" si="135"/>
        <v>0</v>
      </c>
      <c r="E267" s="21" t="str">
        <f t="shared" si="123"/>
        <v>Cambridgeshire</v>
      </c>
      <c r="F267" s="129">
        <v>40.56</v>
      </c>
      <c r="G267" s="134">
        <f>Overallresults!$D$16</f>
        <v>8</v>
      </c>
      <c r="H267" s="14"/>
      <c r="I267" s="14" t="e">
        <f>IF(OR(F267="",F267-VLOOKUP($A264,AWstandards,12,FALSE)&lt;0),0,INT(VLOOKUP($A264,AWstandards,11,FALSE)*(F267-VLOOKUP($A264,AWstandards,12,FALSE))^VLOOKUP($A264,AWstandards,13,FALSE)+0.5))</f>
        <v>#NAME?</v>
      </c>
      <c r="J267" s="22"/>
      <c r="K267" s="19">
        <f t="shared" si="136"/>
      </c>
      <c r="L267" s="19">
        <f t="shared" si="136"/>
        <v>8</v>
      </c>
      <c r="M267" s="19">
        <f t="shared" si="136"/>
      </c>
      <c r="N267" s="19">
        <f t="shared" si="136"/>
      </c>
      <c r="O267" s="19">
        <f t="shared" si="136"/>
      </c>
      <c r="P267" s="19">
        <f t="shared" si="136"/>
      </c>
      <c r="Q267" s="19">
        <f t="shared" si="136"/>
      </c>
      <c r="R267" s="19">
        <f t="shared" si="137"/>
      </c>
      <c r="S267" s="19"/>
      <c r="T267" s="14"/>
    </row>
    <row r="268" spans="1:20" ht="15">
      <c r="A268" s="20" t="s">
        <v>662</v>
      </c>
      <c r="B268" s="93" t="s">
        <v>21</v>
      </c>
      <c r="C268" s="21" t="str">
        <f t="shared" si="134"/>
        <v>Jake Allen</v>
      </c>
      <c r="D268" s="21">
        <f t="shared" si="135"/>
        <v>0</v>
      </c>
      <c r="E268" s="21" t="str">
        <f t="shared" si="123"/>
        <v>Suffolk</v>
      </c>
      <c r="F268" s="129">
        <v>35.43</v>
      </c>
      <c r="G268" s="134">
        <f>Overallresults!$D$17</f>
        <v>6</v>
      </c>
      <c r="H268" s="14"/>
      <c r="I268" s="14"/>
      <c r="J268" s="22"/>
      <c r="K268" s="19">
        <f t="shared" si="136"/>
      </c>
      <c r="L268" s="19">
        <f t="shared" si="136"/>
      </c>
      <c r="M268" s="19">
        <f t="shared" si="136"/>
      </c>
      <c r="N268" s="19">
        <f t="shared" si="136"/>
      </c>
      <c r="O268" s="19">
        <f t="shared" si="136"/>
      </c>
      <c r="P268" s="19">
        <f t="shared" si="136"/>
        <v>6</v>
      </c>
      <c r="Q268" s="19">
        <f t="shared" si="136"/>
      </c>
      <c r="R268" s="19">
        <f t="shared" si="137"/>
      </c>
      <c r="S268" s="19"/>
      <c r="T268" s="14"/>
    </row>
    <row r="269" spans="1:20" ht="15">
      <c r="A269" s="20" t="s">
        <v>664</v>
      </c>
      <c r="B269" s="93" t="s">
        <v>22</v>
      </c>
      <c r="C269" s="21" t="str">
        <f t="shared" si="134"/>
        <v>Gavin Fordham</v>
      </c>
      <c r="D269" s="21">
        <f t="shared" si="135"/>
        <v>0</v>
      </c>
      <c r="E269" s="21" t="str">
        <f t="shared" si="123"/>
        <v>Bedfordshire</v>
      </c>
      <c r="F269" s="129">
        <v>32.79</v>
      </c>
      <c r="G269" s="134">
        <f>Overallresults!$D$18</f>
        <v>5</v>
      </c>
      <c r="H269" s="14"/>
      <c r="I269" s="14"/>
      <c r="J269" s="22"/>
      <c r="K269" s="19">
        <f t="shared" si="136"/>
        <v>5</v>
      </c>
      <c r="L269" s="19">
        <f t="shared" si="136"/>
      </c>
      <c r="M269" s="19">
        <f t="shared" si="136"/>
      </c>
      <c r="N269" s="19">
        <f t="shared" si="136"/>
      </c>
      <c r="O269" s="19">
        <f t="shared" si="136"/>
      </c>
      <c r="P269" s="19">
        <f t="shared" si="136"/>
      </c>
      <c r="Q269" s="19">
        <f t="shared" si="136"/>
      </c>
      <c r="R269" s="19">
        <f t="shared" si="137"/>
      </c>
      <c r="S269" s="19"/>
      <c r="T269" s="14"/>
    </row>
    <row r="270" spans="1:20" ht="15">
      <c r="A270" s="20"/>
      <c r="B270" s="93" t="s">
        <v>23</v>
      </c>
      <c r="C270" s="21">
        <f t="shared" si="134"/>
      </c>
      <c r="D270" s="21">
        <f t="shared" si="135"/>
      </c>
      <c r="E270" s="21">
        <f t="shared" si="123"/>
      </c>
      <c r="F270" s="129" t="s">
        <v>147</v>
      </c>
      <c r="G270" s="134">
        <f>Overallresults!$D$19</f>
        <v>4</v>
      </c>
      <c r="H270" s="14"/>
      <c r="I270" s="14"/>
      <c r="J270" s="22"/>
      <c r="K270" s="19">
        <f t="shared" si="136"/>
      </c>
      <c r="L270" s="19">
        <f t="shared" si="136"/>
      </c>
      <c r="M270" s="19">
        <f t="shared" si="136"/>
      </c>
      <c r="N270" s="19">
        <f t="shared" si="136"/>
      </c>
      <c r="O270" s="19">
        <f t="shared" si="136"/>
      </c>
      <c r="P270" s="19">
        <f t="shared" si="136"/>
      </c>
      <c r="Q270" s="19">
        <f t="shared" si="136"/>
      </c>
      <c r="R270" s="19">
        <f t="shared" si="137"/>
      </c>
      <c r="S270" s="19"/>
      <c r="T270" s="14"/>
    </row>
    <row r="271" spans="1:20" ht="15">
      <c r="A271" s="20"/>
      <c r="B271" s="93" t="s">
        <v>24</v>
      </c>
      <c r="C271" s="21">
        <f t="shared" si="134"/>
      </c>
      <c r="D271" s="21">
        <f t="shared" si="135"/>
      </c>
      <c r="E271" s="21">
        <f t="shared" si="123"/>
      </c>
      <c r="F271" s="129" t="s">
        <v>147</v>
      </c>
      <c r="G271" s="134">
        <f>Overallresults!$D$20</f>
        <v>0</v>
      </c>
      <c r="H271" s="14"/>
      <c r="I271" s="14"/>
      <c r="J271" s="22"/>
      <c r="K271" s="19">
        <f t="shared" si="136"/>
      </c>
      <c r="L271" s="19">
        <f t="shared" si="136"/>
      </c>
      <c r="M271" s="19">
        <f t="shared" si="136"/>
      </c>
      <c r="N271" s="19">
        <f t="shared" si="136"/>
      </c>
      <c r="O271" s="19">
        <f t="shared" si="136"/>
      </c>
      <c r="P271" s="19">
        <f t="shared" si="136"/>
      </c>
      <c r="Q271" s="19">
        <f t="shared" si="136"/>
      </c>
      <c r="R271" s="19">
        <f t="shared" si="137"/>
      </c>
      <c r="S271" s="19"/>
      <c r="T271" s="14"/>
    </row>
    <row r="272" spans="1:20" ht="15">
      <c r="A272" s="20"/>
      <c r="B272" s="93" t="s">
        <v>25</v>
      </c>
      <c r="C272" s="21">
        <f t="shared" si="134"/>
      </c>
      <c r="D272" s="21">
        <f t="shared" si="135"/>
      </c>
      <c r="E272" s="21">
        <f t="shared" si="123"/>
      </c>
      <c r="F272" s="129" t="s">
        <v>147</v>
      </c>
      <c r="G272" s="134">
        <f>Overallresults!$D$21</f>
        <v>0</v>
      </c>
      <c r="H272" s="14"/>
      <c r="I272" s="14" t="e">
        <f>IF(OR(F272="",F272-VLOOKUP($A264,AWstandards,12,FALSE)&lt;0),0,INT(VLOOKUP($A264,AWstandards,11,FALSE)*(F272-VLOOKUP($A264,AWstandards,12,FALSE))^VLOOKUP($A264,AWstandards,13,FALSE)+0.5))</f>
        <v>#VALUE!</v>
      </c>
      <c r="J272" s="22"/>
      <c r="K272" s="19">
        <f t="shared" si="136"/>
      </c>
      <c r="L272" s="19">
        <f t="shared" si="136"/>
      </c>
      <c r="M272" s="19">
        <f t="shared" si="136"/>
      </c>
      <c r="N272" s="19">
        <f t="shared" si="136"/>
      </c>
      <c r="O272" s="19">
        <f t="shared" si="136"/>
      </c>
      <c r="P272" s="19">
        <f t="shared" si="136"/>
      </c>
      <c r="Q272" s="19">
        <f t="shared" si="136"/>
      </c>
      <c r="R272" s="19">
        <f t="shared" si="137"/>
      </c>
      <c r="S272" s="19">
        <f>SUM(Decsheets!$V$5:$V$12)-(SUM(K265:Q272))</f>
        <v>4</v>
      </c>
      <c r="T272" s="14"/>
    </row>
    <row r="273" spans="1:20" ht="15">
      <c r="A273" s="28" t="s">
        <v>13</v>
      </c>
      <c r="B273" s="92"/>
      <c r="C273" s="23" t="s">
        <v>63</v>
      </c>
      <c r="D273" s="23"/>
      <c r="E273" s="26"/>
      <c r="F273" s="136" t="s">
        <v>147</v>
      </c>
      <c r="G273" s="131"/>
      <c r="H273" s="14"/>
      <c r="I273" s="14"/>
      <c r="J273" s="14"/>
      <c r="K273" s="19"/>
      <c r="L273" s="19"/>
      <c r="M273" s="19"/>
      <c r="N273" s="19"/>
      <c r="O273" s="19"/>
      <c r="P273" s="19"/>
      <c r="Q273" s="19"/>
      <c r="R273" s="19"/>
      <c r="S273" s="19"/>
      <c r="T273" s="14" t="s">
        <v>64</v>
      </c>
    </row>
    <row r="274" spans="1:20" ht="15">
      <c r="A274" s="20" t="s">
        <v>659</v>
      </c>
      <c r="B274" s="93">
        <v>1</v>
      </c>
      <c r="C274" s="21" t="str">
        <f aca="true" t="shared" si="138" ref="C274:C281">IF(A274="","",VLOOKUP($A$273,IF(LEN(A274)=2,SMB,SMA),VLOOKUP(LEFT(A274,1),club,6,FALSE),FALSE))</f>
        <v>Stuart Thurgood</v>
      </c>
      <c r="D274" s="21">
        <f aca="true" t="shared" si="139" ref="D274:D281">IF(A274="","",VLOOKUP($A$273,IF(LEN(A274)=2,SMB,SMA),VLOOKUP(LEFT(A274,1),club,7,FALSE),FALSE))</f>
        <v>0</v>
      </c>
      <c r="E274" s="21" t="str">
        <f t="shared" si="123"/>
        <v>Essex</v>
      </c>
      <c r="F274" s="129">
        <v>32.23</v>
      </c>
      <c r="G274" s="134">
        <f>Overallresults!$E$14</f>
        <v>8</v>
      </c>
      <c r="H274" s="14"/>
      <c r="I274" s="14" t="e">
        <f>IF(OR(F274="",F274-VLOOKUP($A273,AWstandards,12,FALSE)&lt;0),0,INT(VLOOKUP($A273,AWstandards,11,FALSE)*(F274-VLOOKUP($A273,AWstandards,12,FALSE))^VLOOKUP($A273,AWstandards,13,FALSE)+0.5))</f>
        <v>#NAME?</v>
      </c>
      <c r="J274" s="22"/>
      <c r="K274" s="19">
        <f aca="true" t="shared" si="140" ref="K274:Q281">IF($A274="","",IF(LEFT($A274,1)=K$12,$G274,""))</f>
      </c>
      <c r="L274" s="19">
        <f t="shared" si="140"/>
      </c>
      <c r="M274" s="19">
        <f t="shared" si="140"/>
      </c>
      <c r="N274" s="19">
        <f t="shared" si="140"/>
        <v>8</v>
      </c>
      <c r="O274" s="19">
        <f t="shared" si="140"/>
      </c>
      <c r="P274" s="19">
        <f t="shared" si="140"/>
      </c>
      <c r="Q274" s="19">
        <f t="shared" si="140"/>
      </c>
      <c r="R274" s="19">
        <f aca="true" t="shared" si="141" ref="R274:R281">IF($A274="","",IF(LEFT($A274,1)=R$11,$G274,""))</f>
      </c>
      <c r="S274" s="19"/>
      <c r="T274" s="14"/>
    </row>
    <row r="275" spans="1:20" ht="15">
      <c r="A275" s="20" t="s">
        <v>214</v>
      </c>
      <c r="B275" s="93">
        <v>2</v>
      </c>
      <c r="C275" s="21" t="str">
        <f t="shared" si="138"/>
        <v>Jamie Potton-Burrell</v>
      </c>
      <c r="D275" s="21">
        <f t="shared" si="139"/>
        <v>0</v>
      </c>
      <c r="E275" s="21" t="str">
        <f t="shared" si="123"/>
        <v>Bedfordshire</v>
      </c>
      <c r="F275" s="129">
        <v>31.86</v>
      </c>
      <c r="G275" s="134">
        <f>Overallresults!$E$15</f>
        <v>6</v>
      </c>
      <c r="H275" s="14"/>
      <c r="I275" s="14" t="e">
        <f>IF(OR(F275="",F275-VLOOKUP($A273,AWstandards,12,FALSE)&lt;0),0,INT(VLOOKUP($A273,AWstandards,11,FALSE)*(F275-VLOOKUP($A273,AWstandards,12,FALSE))^VLOOKUP($A273,AWstandards,13,FALSE)+0.5))</f>
        <v>#NAME?</v>
      </c>
      <c r="J275" s="22"/>
      <c r="K275" s="19">
        <f t="shared" si="140"/>
        <v>6</v>
      </c>
      <c r="L275" s="19">
        <f t="shared" si="140"/>
      </c>
      <c r="M275" s="19">
        <f t="shared" si="140"/>
      </c>
      <c r="N275" s="19">
        <f t="shared" si="140"/>
      </c>
      <c r="O275" s="19">
        <f t="shared" si="140"/>
      </c>
      <c r="P275" s="19">
        <f t="shared" si="140"/>
      </c>
      <c r="Q275" s="19">
        <f t="shared" si="140"/>
      </c>
      <c r="R275" s="19">
        <f t="shared" si="141"/>
      </c>
      <c r="S275" s="19"/>
      <c r="T275" s="14"/>
    </row>
    <row r="276" spans="1:20" ht="15">
      <c r="A276" s="20" t="s">
        <v>660</v>
      </c>
      <c r="B276" s="93">
        <v>3</v>
      </c>
      <c r="C276" s="21" t="str">
        <f t="shared" si="138"/>
        <v>Jason Kingswell</v>
      </c>
      <c r="D276" s="21">
        <f t="shared" si="139"/>
        <v>0</v>
      </c>
      <c r="E276" s="21" t="str">
        <f t="shared" si="123"/>
        <v>Hertfordshire</v>
      </c>
      <c r="F276" s="129">
        <v>31.29</v>
      </c>
      <c r="G276" s="134">
        <f>Overallresults!$E$16</f>
        <v>4</v>
      </c>
      <c r="H276" s="14"/>
      <c r="I276" s="14" t="e">
        <f>IF(OR(F276="",F276-VLOOKUP($A273,AWstandards,12,FALSE)&lt;0),0,INT(VLOOKUP($A273,AWstandards,11,FALSE)*(F276-VLOOKUP($A273,AWstandards,12,FALSE))^VLOOKUP($A273,AWstandards,13,FALSE)+0.5))</f>
        <v>#NAME?</v>
      </c>
      <c r="J276" s="22"/>
      <c r="K276" s="19">
        <f t="shared" si="140"/>
      </c>
      <c r="L276" s="19">
        <f t="shared" si="140"/>
      </c>
      <c r="M276" s="19">
        <f t="shared" si="140"/>
        <v>4</v>
      </c>
      <c r="N276" s="19">
        <f t="shared" si="140"/>
      </c>
      <c r="O276" s="19">
        <f t="shared" si="140"/>
      </c>
      <c r="P276" s="19">
        <f t="shared" si="140"/>
      </c>
      <c r="Q276" s="19">
        <f t="shared" si="140"/>
      </c>
      <c r="R276" s="19">
        <f t="shared" si="141"/>
      </c>
      <c r="S276" s="19"/>
      <c r="T276" s="14"/>
    </row>
    <row r="277" spans="1:20" ht="15">
      <c r="A277" s="20" t="s">
        <v>661</v>
      </c>
      <c r="B277" s="93" t="s">
        <v>21</v>
      </c>
      <c r="C277" s="21" t="str">
        <f t="shared" si="138"/>
        <v>Robert Ellingham</v>
      </c>
      <c r="D277" s="21">
        <f t="shared" si="139"/>
        <v>0</v>
      </c>
      <c r="E277" s="21" t="str">
        <f t="shared" si="123"/>
        <v>Cambridgeshire</v>
      </c>
      <c r="F277" s="129">
        <v>26.34</v>
      </c>
      <c r="G277" s="134">
        <f>Overallresults!$E$17</f>
        <v>3</v>
      </c>
      <c r="H277" s="14"/>
      <c r="I277" s="14"/>
      <c r="J277" s="22"/>
      <c r="K277" s="19">
        <f t="shared" si="140"/>
      </c>
      <c r="L277" s="19">
        <f t="shared" si="140"/>
        <v>3</v>
      </c>
      <c r="M277" s="19">
        <f t="shared" si="140"/>
      </c>
      <c r="N277" s="19">
        <f t="shared" si="140"/>
      </c>
      <c r="O277" s="19">
        <f t="shared" si="140"/>
      </c>
      <c r="P277" s="19">
        <f t="shared" si="140"/>
      </c>
      <c r="Q277" s="19">
        <f t="shared" si="140"/>
      </c>
      <c r="R277" s="19">
        <f t="shared" si="141"/>
      </c>
      <c r="S277" s="19"/>
      <c r="T277" s="14"/>
    </row>
    <row r="278" spans="1:20" ht="15">
      <c r="A278" s="20"/>
      <c r="B278" s="93" t="s">
        <v>22</v>
      </c>
      <c r="C278" s="21">
        <f t="shared" si="138"/>
      </c>
      <c r="D278" s="21">
        <f t="shared" si="139"/>
      </c>
      <c r="E278" s="21">
        <f t="shared" si="123"/>
      </c>
      <c r="F278" s="129" t="s">
        <v>147</v>
      </c>
      <c r="G278" s="134">
        <f>Overallresults!$E$18</f>
        <v>2</v>
      </c>
      <c r="H278" s="14"/>
      <c r="I278" s="14"/>
      <c r="J278" s="22"/>
      <c r="K278" s="19">
        <f t="shared" si="140"/>
      </c>
      <c r="L278" s="19">
        <f t="shared" si="140"/>
      </c>
      <c r="M278" s="19">
        <f t="shared" si="140"/>
      </c>
      <c r="N278" s="19">
        <f t="shared" si="140"/>
      </c>
      <c r="O278" s="19">
        <f t="shared" si="140"/>
      </c>
      <c r="P278" s="19">
        <f t="shared" si="140"/>
      </c>
      <c r="Q278" s="19">
        <f t="shared" si="140"/>
      </c>
      <c r="R278" s="19">
        <f t="shared" si="141"/>
      </c>
      <c r="S278" s="19"/>
      <c r="T278" s="14"/>
    </row>
    <row r="279" spans="1:20" ht="15">
      <c r="A279" s="20"/>
      <c r="B279" s="93" t="s">
        <v>23</v>
      </c>
      <c r="C279" s="21">
        <f t="shared" si="138"/>
      </c>
      <c r="D279" s="21">
        <f t="shared" si="139"/>
      </c>
      <c r="E279" s="21">
        <f t="shared" si="123"/>
      </c>
      <c r="F279" s="129" t="s">
        <v>147</v>
      </c>
      <c r="G279" s="134">
        <f>Overallresults!$E$19</f>
        <v>1</v>
      </c>
      <c r="H279" s="14"/>
      <c r="I279" s="14"/>
      <c r="J279" s="22"/>
      <c r="K279" s="19">
        <f t="shared" si="140"/>
      </c>
      <c r="L279" s="19">
        <f t="shared" si="140"/>
      </c>
      <c r="M279" s="19">
        <f t="shared" si="140"/>
      </c>
      <c r="N279" s="19">
        <f t="shared" si="140"/>
      </c>
      <c r="O279" s="19">
        <f t="shared" si="140"/>
      </c>
      <c r="P279" s="19">
        <f t="shared" si="140"/>
      </c>
      <c r="Q279" s="19">
        <f t="shared" si="140"/>
      </c>
      <c r="R279" s="19">
        <f t="shared" si="141"/>
      </c>
      <c r="S279" s="19"/>
      <c r="T279" s="14"/>
    </row>
    <row r="280" spans="1:20" ht="15">
      <c r="A280" s="20"/>
      <c r="B280" s="93" t="s">
        <v>24</v>
      </c>
      <c r="C280" s="21">
        <f t="shared" si="138"/>
      </c>
      <c r="D280" s="21">
        <f t="shared" si="139"/>
      </c>
      <c r="E280" s="21">
        <f t="shared" si="123"/>
      </c>
      <c r="F280" s="129" t="s">
        <v>147</v>
      </c>
      <c r="G280" s="134">
        <f>Overallresults!$E$20</f>
        <v>0</v>
      </c>
      <c r="H280" s="14"/>
      <c r="I280" s="14"/>
      <c r="J280" s="22"/>
      <c r="K280" s="19">
        <f t="shared" si="140"/>
      </c>
      <c r="L280" s="19">
        <f t="shared" si="140"/>
      </c>
      <c r="M280" s="19">
        <f t="shared" si="140"/>
      </c>
      <c r="N280" s="19">
        <f t="shared" si="140"/>
      </c>
      <c r="O280" s="19">
        <f t="shared" si="140"/>
      </c>
      <c r="P280" s="19">
        <f t="shared" si="140"/>
      </c>
      <c r="Q280" s="19">
        <f t="shared" si="140"/>
      </c>
      <c r="R280" s="19">
        <f t="shared" si="141"/>
      </c>
      <c r="S280" s="19"/>
      <c r="T280" s="14"/>
    </row>
    <row r="281" spans="1:20" ht="15">
      <c r="A281" s="20"/>
      <c r="B281" s="93" t="s">
        <v>25</v>
      </c>
      <c r="C281" s="21">
        <f t="shared" si="138"/>
      </c>
      <c r="D281" s="21">
        <f t="shared" si="139"/>
      </c>
      <c r="E281" s="21">
        <f t="shared" si="123"/>
      </c>
      <c r="F281" s="129" t="s">
        <v>147</v>
      </c>
      <c r="G281" s="134">
        <f>Overallresults!$E$21</f>
        <v>0</v>
      </c>
      <c r="H281" s="14"/>
      <c r="I281" s="14" t="e">
        <f>IF(OR(F281="",F281-VLOOKUP($A273,AWstandards,12,FALSE)&lt;0),0,INT(VLOOKUP($A273,AWstandards,11,FALSE)*(F281-VLOOKUP($A273,AWstandards,12,FALSE))^VLOOKUP($A273,AWstandards,13,FALSE)+0.5))</f>
        <v>#VALUE!</v>
      </c>
      <c r="J281" s="22"/>
      <c r="K281" s="19">
        <f t="shared" si="140"/>
      </c>
      <c r="L281" s="19">
        <f t="shared" si="140"/>
      </c>
      <c r="M281" s="19">
        <f t="shared" si="140"/>
      </c>
      <c r="N281" s="19">
        <f t="shared" si="140"/>
      </c>
      <c r="O281" s="19">
        <f t="shared" si="140"/>
      </c>
      <c r="P281" s="19">
        <f t="shared" si="140"/>
      </c>
      <c r="Q281" s="19">
        <f t="shared" si="140"/>
      </c>
      <c r="R281" s="19">
        <f t="shared" si="141"/>
      </c>
      <c r="S281" s="19">
        <f>SUM(Decsheets!$W$5:$W$12)-(SUM(K274:Q281))</f>
        <v>3</v>
      </c>
      <c r="T281" s="14"/>
    </row>
    <row r="282" spans="1:20" ht="15">
      <c r="A282" s="28" t="s">
        <v>14</v>
      </c>
      <c r="B282" s="147"/>
      <c r="C282" s="29" t="s">
        <v>65</v>
      </c>
      <c r="D282" s="23"/>
      <c r="E282" s="22"/>
      <c r="F282" s="153" t="s">
        <v>147</v>
      </c>
      <c r="G282" s="148"/>
      <c r="H282" s="14"/>
      <c r="I282" s="14"/>
      <c r="J282" s="14"/>
      <c r="K282" s="19"/>
      <c r="L282" s="19"/>
      <c r="M282" s="19"/>
      <c r="N282" s="19"/>
      <c r="O282" s="19"/>
      <c r="P282" s="19"/>
      <c r="Q282" s="19"/>
      <c r="R282" s="19"/>
      <c r="S282" s="19"/>
      <c r="T282" s="14" t="s">
        <v>66</v>
      </c>
    </row>
    <row r="283" spans="1:20" ht="15">
      <c r="A283" s="20" t="s">
        <v>267</v>
      </c>
      <c r="B283" s="93">
        <v>1</v>
      </c>
      <c r="C283" s="21" t="str">
        <f aca="true" t="shared" si="142" ref="C283:C290">IF(A283="","",VLOOKUP($A$282,IF(LEN(A283)=2,SMB,SMA),VLOOKUP(LEFT(A283,1),club,6,FALSE),FALSE))</f>
        <v>Joe Bloomfield</v>
      </c>
      <c r="D283" s="21">
        <f aca="true" t="shared" si="143" ref="D283:D290">IF(A283="","",VLOOKUP($A$282,IF(LEN(A283)=2,SMB,SMA),VLOOKUP(LEFT(A283,1),club,7,FALSE),FALSE))</f>
        <v>0</v>
      </c>
      <c r="E283" s="21" t="str">
        <f t="shared" si="123"/>
        <v>Suffolk</v>
      </c>
      <c r="F283" s="129">
        <v>54.32</v>
      </c>
      <c r="G283" s="134">
        <f>Overallresults!$D$14</f>
        <v>12</v>
      </c>
      <c r="H283" s="14"/>
      <c r="I283" s="14" t="e">
        <f>IF(OR(F283="",F283-VLOOKUP($A282,AWstandards,12,FALSE)&lt;0),0,INT(VLOOKUP($A282,AWstandards,11,FALSE)*(F283-VLOOKUP($A282,AWstandards,12,FALSE))^VLOOKUP($A282,AWstandards,13,FALSE)+0.5))</f>
        <v>#NAME?</v>
      </c>
      <c r="J283" s="22"/>
      <c r="K283" s="19">
        <f aca="true" t="shared" si="144" ref="K283:Q298">IF($A283="","",IF(LEFT($A283,1)=K$12,$G283,""))</f>
      </c>
      <c r="L283" s="19">
        <f t="shared" si="144"/>
      </c>
      <c r="M283" s="19">
        <f t="shared" si="144"/>
      </c>
      <c r="N283" s="19">
        <f t="shared" si="144"/>
      </c>
      <c r="O283" s="19">
        <f t="shared" si="144"/>
      </c>
      <c r="P283" s="19">
        <f t="shared" si="144"/>
        <v>12</v>
      </c>
      <c r="Q283" s="19">
        <f t="shared" si="144"/>
      </c>
      <c r="R283" s="19">
        <f aca="true" t="shared" si="145" ref="R283:R299">IF($A283="","",IF(LEFT($A283,1)=R$11,$G283,""))</f>
      </c>
      <c r="S283" s="19"/>
      <c r="T283" s="14"/>
    </row>
    <row r="284" spans="1:20" ht="15">
      <c r="A284" s="20" t="s">
        <v>214</v>
      </c>
      <c r="B284" s="93">
        <v>2</v>
      </c>
      <c r="C284" s="21" t="str">
        <f t="shared" si="142"/>
        <v>Jamie Potton-Burrell</v>
      </c>
      <c r="D284" s="21">
        <f t="shared" si="143"/>
        <v>0</v>
      </c>
      <c r="E284" s="21" t="str">
        <f t="shared" si="123"/>
        <v>Bedfordshire</v>
      </c>
      <c r="F284" s="129">
        <v>50.2</v>
      </c>
      <c r="G284" s="134">
        <f>Overallresults!$D$15</f>
        <v>10</v>
      </c>
      <c r="H284" s="14"/>
      <c r="I284" s="14" t="e">
        <f>IF(OR(F284="",F284-VLOOKUP($A282,AWstandards,12,FALSE)&lt;0),0,INT(VLOOKUP($A282,AWstandards,11,FALSE)*(F284-VLOOKUP($A282,AWstandards,12,FALSE))^VLOOKUP($A282,AWstandards,13,FALSE)+0.5))</f>
        <v>#NAME?</v>
      </c>
      <c r="J284" s="22"/>
      <c r="K284" s="19">
        <f t="shared" si="144"/>
        <v>10</v>
      </c>
      <c r="L284" s="19">
        <f t="shared" si="144"/>
      </c>
      <c r="M284" s="19">
        <f t="shared" si="144"/>
      </c>
      <c r="N284" s="19">
        <f t="shared" si="144"/>
      </c>
      <c r="O284" s="19">
        <f t="shared" si="144"/>
      </c>
      <c r="P284" s="19">
        <f t="shared" si="144"/>
      </c>
      <c r="Q284" s="19">
        <f t="shared" si="144"/>
      </c>
      <c r="R284" s="19">
        <f t="shared" si="145"/>
      </c>
      <c r="S284" s="19"/>
      <c r="T284" s="14"/>
    </row>
    <row r="285" spans="1:20" ht="15">
      <c r="A285" s="20" t="s">
        <v>155</v>
      </c>
      <c r="B285" s="93">
        <v>3</v>
      </c>
      <c r="C285" s="21" t="str">
        <f t="shared" si="142"/>
        <v>Stuart Thurgood</v>
      </c>
      <c r="D285" s="21">
        <f t="shared" si="143"/>
        <v>0</v>
      </c>
      <c r="E285" s="21" t="str">
        <f t="shared" si="123"/>
        <v>Essex</v>
      </c>
      <c r="F285" s="129">
        <v>47.96</v>
      </c>
      <c r="G285" s="134">
        <f>Overallresults!$D$16</f>
        <v>8</v>
      </c>
      <c r="H285" s="14"/>
      <c r="I285" s="14" t="e">
        <f>IF(OR(F285="",F285-VLOOKUP($A282,AWstandards,12,FALSE)&lt;0),0,INT(VLOOKUP($A282,AWstandards,11,FALSE)*(F285-VLOOKUP($A282,AWstandards,12,FALSE))^VLOOKUP($A282,AWstandards,13,FALSE)+0.5))</f>
        <v>#NAME?</v>
      </c>
      <c r="J285" s="22"/>
      <c r="K285" s="19">
        <f t="shared" si="144"/>
      </c>
      <c r="L285" s="19">
        <f t="shared" si="144"/>
      </c>
      <c r="M285" s="19">
        <f t="shared" si="144"/>
      </c>
      <c r="N285" s="19">
        <f t="shared" si="144"/>
        <v>8</v>
      </c>
      <c r="O285" s="19">
        <f t="shared" si="144"/>
      </c>
      <c r="P285" s="19">
        <f t="shared" si="144"/>
      </c>
      <c r="Q285" s="19">
        <f t="shared" si="144"/>
      </c>
      <c r="R285" s="19">
        <f t="shared" si="145"/>
      </c>
      <c r="S285" s="19"/>
      <c r="T285" s="14"/>
    </row>
    <row r="286" spans="1:20" ht="15">
      <c r="A286" s="20" t="s">
        <v>270</v>
      </c>
      <c r="B286" s="93" t="s">
        <v>21</v>
      </c>
      <c r="C286" s="21" t="str">
        <f t="shared" si="142"/>
        <v>James Goss</v>
      </c>
      <c r="D286" s="21">
        <f t="shared" si="143"/>
        <v>0</v>
      </c>
      <c r="E286" s="21" t="str">
        <f t="shared" si="123"/>
        <v>Hertfordshire</v>
      </c>
      <c r="F286" s="129">
        <v>46.23</v>
      </c>
      <c r="G286" s="134">
        <f>Overallresults!$D$17</f>
        <v>6</v>
      </c>
      <c r="H286" s="14"/>
      <c r="I286" s="14"/>
      <c r="J286" s="22"/>
      <c r="K286" s="19">
        <f t="shared" si="144"/>
      </c>
      <c r="L286" s="19">
        <f t="shared" si="144"/>
      </c>
      <c r="M286" s="19">
        <f t="shared" si="144"/>
        <v>6</v>
      </c>
      <c r="N286" s="19">
        <f t="shared" si="144"/>
      </c>
      <c r="O286" s="19">
        <f t="shared" si="144"/>
      </c>
      <c r="P286" s="19">
        <f t="shared" si="144"/>
      </c>
      <c r="Q286" s="19">
        <f t="shared" si="144"/>
      </c>
      <c r="R286" s="19">
        <f t="shared" si="145"/>
      </c>
      <c r="S286" s="19"/>
      <c r="T286" s="14"/>
    </row>
    <row r="287" spans="1:20" ht="15">
      <c r="A287" s="20" t="s">
        <v>157</v>
      </c>
      <c r="B287" s="93" t="s">
        <v>22</v>
      </c>
      <c r="C287" s="21" t="str">
        <f t="shared" si="142"/>
        <v>Martin Tinkler</v>
      </c>
      <c r="D287" s="21">
        <f t="shared" si="143"/>
        <v>0</v>
      </c>
      <c r="E287" s="21" t="str">
        <f t="shared" si="123"/>
        <v>Cambridgeshire</v>
      </c>
      <c r="F287" s="129">
        <v>38.82</v>
      </c>
      <c r="G287" s="134">
        <f>Overallresults!$D$18</f>
        <v>5</v>
      </c>
      <c r="H287" s="14"/>
      <c r="I287" s="14"/>
      <c r="J287" s="22"/>
      <c r="K287" s="19">
        <f t="shared" si="144"/>
      </c>
      <c r="L287" s="19">
        <f t="shared" si="144"/>
        <v>5</v>
      </c>
      <c r="M287" s="19">
        <f t="shared" si="144"/>
      </c>
      <c r="N287" s="19">
        <f t="shared" si="144"/>
      </c>
      <c r="O287" s="19">
        <f t="shared" si="144"/>
      </c>
      <c r="P287" s="19">
        <f t="shared" si="144"/>
      </c>
      <c r="Q287" s="19">
        <f t="shared" si="144"/>
      </c>
      <c r="R287" s="19">
        <f t="shared" si="145"/>
      </c>
      <c r="S287" s="19"/>
      <c r="T287" s="14"/>
    </row>
    <row r="288" spans="1:20" ht="15">
      <c r="A288" s="20" t="s">
        <v>269</v>
      </c>
      <c r="B288" s="93" t="s">
        <v>23</v>
      </c>
      <c r="C288" s="21" t="str">
        <f t="shared" si="142"/>
        <v>Gordon Slater</v>
      </c>
      <c r="D288" s="21">
        <f t="shared" si="143"/>
        <v>0</v>
      </c>
      <c r="E288" s="21" t="str">
        <f t="shared" si="123"/>
        <v>Norfolk</v>
      </c>
      <c r="F288" s="129">
        <v>23.54</v>
      </c>
      <c r="G288" s="134">
        <f>Overallresults!$D$19</f>
        <v>4</v>
      </c>
      <c r="H288" s="14"/>
      <c r="I288" s="14"/>
      <c r="J288" s="22"/>
      <c r="K288" s="19">
        <f t="shared" si="144"/>
      </c>
      <c r="L288" s="19">
        <f t="shared" si="144"/>
      </c>
      <c r="M288" s="19">
        <f t="shared" si="144"/>
      </c>
      <c r="N288" s="19">
        <f t="shared" si="144"/>
      </c>
      <c r="O288" s="19">
        <f t="shared" si="144"/>
        <v>4</v>
      </c>
      <c r="P288" s="19">
        <f t="shared" si="144"/>
      </c>
      <c r="Q288" s="19">
        <f t="shared" si="144"/>
      </c>
      <c r="R288" s="19">
        <f t="shared" si="145"/>
      </c>
      <c r="S288" s="19"/>
      <c r="T288" s="14"/>
    </row>
    <row r="289" spans="1:20" ht="15">
      <c r="A289" s="20"/>
      <c r="B289" s="93" t="s">
        <v>24</v>
      </c>
      <c r="C289" s="21">
        <f t="shared" si="142"/>
      </c>
      <c r="D289" s="21">
        <f t="shared" si="143"/>
      </c>
      <c r="E289" s="21">
        <f t="shared" si="123"/>
      </c>
      <c r="F289" s="129" t="s">
        <v>147</v>
      </c>
      <c r="G289" s="134">
        <f>Overallresults!$D$20</f>
        <v>0</v>
      </c>
      <c r="H289" s="14"/>
      <c r="I289" s="14"/>
      <c r="J289" s="22"/>
      <c r="K289" s="19">
        <f t="shared" si="144"/>
      </c>
      <c r="L289" s="19">
        <f t="shared" si="144"/>
      </c>
      <c r="M289" s="19">
        <f t="shared" si="144"/>
      </c>
      <c r="N289" s="19">
        <f t="shared" si="144"/>
      </c>
      <c r="O289" s="19">
        <f t="shared" si="144"/>
      </c>
      <c r="P289" s="19">
        <f t="shared" si="144"/>
      </c>
      <c r="Q289" s="19">
        <f t="shared" si="144"/>
      </c>
      <c r="R289" s="19">
        <f t="shared" si="145"/>
      </c>
      <c r="S289" s="19"/>
      <c r="T289" s="14"/>
    </row>
    <row r="290" spans="1:20" ht="15">
      <c r="A290" s="20"/>
      <c r="B290" s="93" t="s">
        <v>25</v>
      </c>
      <c r="C290" s="21">
        <f t="shared" si="142"/>
      </c>
      <c r="D290" s="21">
        <f t="shared" si="143"/>
      </c>
      <c r="E290" s="21">
        <f t="shared" si="123"/>
      </c>
      <c r="F290" s="129" t="s">
        <v>147</v>
      </c>
      <c r="G290" s="134">
        <f>Overallresults!$D$21</f>
        <v>0</v>
      </c>
      <c r="H290" s="14"/>
      <c r="I290" s="14" t="e">
        <f>IF(OR(F290="",F290-VLOOKUP($A282,AWstandards,12,FALSE)&lt;0),0,INT(VLOOKUP($A282,AWstandards,11,FALSE)*(F290-VLOOKUP($A282,AWstandards,12,FALSE))^VLOOKUP($A282,AWstandards,13,FALSE)+0.5))</f>
        <v>#VALUE!</v>
      </c>
      <c r="J290" s="22"/>
      <c r="K290" s="19">
        <f t="shared" si="144"/>
      </c>
      <c r="L290" s="19">
        <f t="shared" si="144"/>
      </c>
      <c r="M290" s="19">
        <f t="shared" si="144"/>
      </c>
      <c r="N290" s="19">
        <f t="shared" si="144"/>
      </c>
      <c r="O290" s="19">
        <f t="shared" si="144"/>
      </c>
      <c r="P290" s="19">
        <f t="shared" si="144"/>
      </c>
      <c r="Q290" s="19">
        <f t="shared" si="144"/>
      </c>
      <c r="R290" s="19">
        <f t="shared" si="145"/>
      </c>
      <c r="S290" s="19">
        <f>SUM(Decsheets!$V$5:$V$12)-(SUM(K283:Q290))</f>
        <v>0</v>
      </c>
      <c r="T290" s="14"/>
    </row>
    <row r="291" spans="1:20" ht="15">
      <c r="A291" s="28" t="s">
        <v>14</v>
      </c>
      <c r="B291" s="147"/>
      <c r="C291" s="29" t="s">
        <v>210</v>
      </c>
      <c r="D291" s="23"/>
      <c r="E291" s="22"/>
      <c r="F291" s="153" t="s">
        <v>147</v>
      </c>
      <c r="G291" s="148"/>
      <c r="H291" s="14"/>
      <c r="I291" s="14"/>
      <c r="J291" s="14"/>
      <c r="K291" s="19"/>
      <c r="L291" s="19"/>
      <c r="M291" s="19"/>
      <c r="N291" s="19"/>
      <c r="O291" s="19"/>
      <c r="P291" s="19"/>
      <c r="Q291" s="19"/>
      <c r="R291" s="19"/>
      <c r="S291" s="19"/>
      <c r="T291" s="14" t="s">
        <v>211</v>
      </c>
    </row>
    <row r="292" spans="1:20" ht="15">
      <c r="A292" s="20" t="s">
        <v>660</v>
      </c>
      <c r="B292" s="93">
        <v>1</v>
      </c>
      <c r="C292" s="21" t="str">
        <f aca="true" t="shared" si="146" ref="C292:C299">IF(A292="","",VLOOKUP($A$291,IF(LEN(A292)=2,SMB,SMA),VLOOKUP(LEFT(A292,1),club,6,FALSE),FALSE))</f>
        <v>Jason Kingswell</v>
      </c>
      <c r="D292" s="21">
        <f aca="true" t="shared" si="147" ref="D292:D299">IF(A292="","",VLOOKUP($A$291,IF(LEN(A292)=2,SMB,SMA),VLOOKUP(LEFT(A292,1),club,7,FALSE),FALSE))</f>
        <v>0</v>
      </c>
      <c r="E292" s="21" t="str">
        <f aca="true" t="shared" si="148" ref="E292:E299">IF(A292="","",VLOOKUP(LEFT(A292,1),club,2,FALSE))</f>
        <v>Hertfordshire</v>
      </c>
      <c r="F292" s="129">
        <v>41.97</v>
      </c>
      <c r="G292" s="134">
        <f>Overallresults!$E$14</f>
        <v>8</v>
      </c>
      <c r="H292" s="14"/>
      <c r="I292" s="14" t="e">
        <f>IF(OR(F292="",F292-VLOOKUP($A291,AWstandards,12,FALSE)&lt;0),0,INT(VLOOKUP($A291,AWstandards,11,FALSE)*(F292-VLOOKUP($A291,AWstandards,12,FALSE))^VLOOKUP($A291,AWstandards,13,FALSE)+0.5))</f>
        <v>#NAME?</v>
      </c>
      <c r="J292" s="22"/>
      <c r="K292" s="19">
        <f t="shared" si="144"/>
      </c>
      <c r="L292" s="19">
        <f t="shared" si="144"/>
      </c>
      <c r="M292" s="19">
        <f t="shared" si="144"/>
        <v>8</v>
      </c>
      <c r="N292" s="19">
        <f t="shared" si="144"/>
      </c>
      <c r="O292" s="19">
        <f t="shared" si="144"/>
      </c>
      <c r="P292" s="19">
        <f t="shared" si="144"/>
      </c>
      <c r="Q292" s="19">
        <f t="shared" si="144"/>
      </c>
      <c r="R292" s="19">
        <f t="shared" si="145"/>
      </c>
      <c r="S292" s="19"/>
      <c r="T292" s="14"/>
    </row>
    <row r="293" spans="1:20" ht="15">
      <c r="A293" s="20" t="s">
        <v>662</v>
      </c>
      <c r="B293" s="93">
        <v>2</v>
      </c>
      <c r="C293" s="21" t="str">
        <f t="shared" si="146"/>
        <v>Jake Allen</v>
      </c>
      <c r="D293" s="21">
        <f t="shared" si="147"/>
        <v>0</v>
      </c>
      <c r="E293" s="21" t="str">
        <f t="shared" si="148"/>
        <v>Suffolk</v>
      </c>
      <c r="F293" s="129">
        <v>41.84</v>
      </c>
      <c r="G293" s="134">
        <f>Overallresults!$E$15</f>
        <v>6</v>
      </c>
      <c r="H293" s="14"/>
      <c r="I293" s="14" t="e">
        <f>IF(OR(F293="",F293-VLOOKUP($A291,AWstandards,12,FALSE)&lt;0),0,INT(VLOOKUP($A291,AWstandards,11,FALSE)*(F293-VLOOKUP($A291,AWstandards,12,FALSE))^VLOOKUP($A291,AWstandards,13,FALSE)+0.5))</f>
        <v>#NAME?</v>
      </c>
      <c r="J293" s="22"/>
      <c r="K293" s="19">
        <f t="shared" si="144"/>
      </c>
      <c r="L293" s="19">
        <f t="shared" si="144"/>
      </c>
      <c r="M293" s="19">
        <f t="shared" si="144"/>
      </c>
      <c r="N293" s="19">
        <f t="shared" si="144"/>
      </c>
      <c r="O293" s="19">
        <f t="shared" si="144"/>
      </c>
      <c r="P293" s="19">
        <f t="shared" si="144"/>
        <v>6</v>
      </c>
      <c r="Q293" s="19">
        <f t="shared" si="144"/>
      </c>
      <c r="R293" s="19">
        <f t="shared" si="145"/>
      </c>
      <c r="S293" s="19"/>
      <c r="T293" s="14"/>
    </row>
    <row r="294" spans="1:20" ht="15">
      <c r="A294" s="20" t="s">
        <v>661</v>
      </c>
      <c r="B294" s="93">
        <v>3</v>
      </c>
      <c r="C294" s="21" t="str">
        <f t="shared" si="146"/>
        <v>Robert Ellingham</v>
      </c>
      <c r="D294" s="21">
        <f t="shared" si="147"/>
        <v>0</v>
      </c>
      <c r="E294" s="21" t="str">
        <f t="shared" si="148"/>
        <v>Cambridgeshire</v>
      </c>
      <c r="F294" s="129">
        <v>36.48</v>
      </c>
      <c r="G294" s="134">
        <f>Overallresults!$E$16</f>
        <v>4</v>
      </c>
      <c r="H294" s="14"/>
      <c r="I294" s="14" t="e">
        <f>IF(OR(F294="",F294-VLOOKUP($A291,AWstandards,12,FALSE)&lt;0),0,INT(VLOOKUP($A291,AWstandards,11,FALSE)*(F294-VLOOKUP($A291,AWstandards,12,FALSE))^VLOOKUP($A291,AWstandards,13,FALSE)+0.5))</f>
        <v>#NAME?</v>
      </c>
      <c r="J294" s="22"/>
      <c r="K294" s="19">
        <f t="shared" si="144"/>
      </c>
      <c r="L294" s="19">
        <f t="shared" si="144"/>
        <v>4</v>
      </c>
      <c r="M294" s="19">
        <f t="shared" si="144"/>
      </c>
      <c r="N294" s="19">
        <f t="shared" si="144"/>
      </c>
      <c r="O294" s="19">
        <f t="shared" si="144"/>
      </c>
      <c r="P294" s="19">
        <f t="shared" si="144"/>
      </c>
      <c r="Q294" s="19">
        <f t="shared" si="144"/>
      </c>
      <c r="R294" s="19">
        <f t="shared" si="145"/>
      </c>
      <c r="S294" s="19"/>
      <c r="T294" s="14"/>
    </row>
    <row r="295" spans="1:20" ht="15">
      <c r="A295" s="20" t="s">
        <v>659</v>
      </c>
      <c r="B295" s="93" t="s">
        <v>21</v>
      </c>
      <c r="C295" s="21" t="str">
        <f t="shared" si="146"/>
        <v>Keith Palmer</v>
      </c>
      <c r="D295" s="21">
        <f t="shared" si="147"/>
        <v>0</v>
      </c>
      <c r="E295" s="21" t="str">
        <f t="shared" si="148"/>
        <v>Essex</v>
      </c>
      <c r="F295" s="129">
        <v>15.7</v>
      </c>
      <c r="G295" s="134">
        <f>Overallresults!$E$17</f>
        <v>3</v>
      </c>
      <c r="H295" s="14"/>
      <c r="I295" s="14"/>
      <c r="J295" s="22"/>
      <c r="K295" s="19">
        <f t="shared" si="144"/>
      </c>
      <c r="L295" s="19">
        <f t="shared" si="144"/>
      </c>
      <c r="M295" s="19">
        <f t="shared" si="144"/>
      </c>
      <c r="N295" s="19">
        <f t="shared" si="144"/>
        <v>3</v>
      </c>
      <c r="O295" s="19">
        <f t="shared" si="144"/>
      </c>
      <c r="P295" s="19">
        <f t="shared" si="144"/>
      </c>
      <c r="Q295" s="19">
        <f t="shared" si="144"/>
      </c>
      <c r="R295" s="19">
        <f t="shared" si="145"/>
      </c>
      <c r="S295" s="19"/>
      <c r="T295" s="14"/>
    </row>
    <row r="296" spans="1:20" ht="15">
      <c r="A296" s="20"/>
      <c r="B296" s="93" t="s">
        <v>22</v>
      </c>
      <c r="C296" s="21">
        <f t="shared" si="146"/>
      </c>
      <c r="D296" s="21">
        <f t="shared" si="147"/>
      </c>
      <c r="E296" s="21">
        <f t="shared" si="148"/>
      </c>
      <c r="F296" s="129" t="s">
        <v>147</v>
      </c>
      <c r="G296" s="134">
        <f>Overallresults!$E$18</f>
        <v>2</v>
      </c>
      <c r="H296" s="14"/>
      <c r="I296" s="14"/>
      <c r="J296" s="22"/>
      <c r="K296" s="19">
        <f t="shared" si="144"/>
      </c>
      <c r="L296" s="19">
        <f t="shared" si="144"/>
      </c>
      <c r="M296" s="19">
        <f t="shared" si="144"/>
      </c>
      <c r="N296" s="19">
        <f t="shared" si="144"/>
      </c>
      <c r="O296" s="19">
        <f t="shared" si="144"/>
      </c>
      <c r="P296" s="19">
        <f t="shared" si="144"/>
      </c>
      <c r="Q296" s="19">
        <f t="shared" si="144"/>
      </c>
      <c r="R296" s="19">
        <f t="shared" si="145"/>
      </c>
      <c r="S296" s="19"/>
      <c r="T296" s="14"/>
    </row>
    <row r="297" spans="1:20" ht="15">
      <c r="A297" s="20"/>
      <c r="B297" s="93" t="s">
        <v>23</v>
      </c>
      <c r="C297" s="21">
        <f t="shared" si="146"/>
      </c>
      <c r="D297" s="21">
        <f t="shared" si="147"/>
      </c>
      <c r="E297" s="21">
        <f t="shared" si="148"/>
      </c>
      <c r="F297" s="129" t="s">
        <v>147</v>
      </c>
      <c r="G297" s="134">
        <f>Overallresults!$E$19</f>
        <v>1</v>
      </c>
      <c r="H297" s="14"/>
      <c r="I297" s="14"/>
      <c r="J297" s="22"/>
      <c r="K297" s="19">
        <f t="shared" si="144"/>
      </c>
      <c r="L297" s="19">
        <f t="shared" si="144"/>
      </c>
      <c r="M297" s="19">
        <f t="shared" si="144"/>
      </c>
      <c r="N297" s="19">
        <f t="shared" si="144"/>
      </c>
      <c r="O297" s="19">
        <f t="shared" si="144"/>
      </c>
      <c r="P297" s="19">
        <f t="shared" si="144"/>
      </c>
      <c r="Q297" s="19">
        <f t="shared" si="144"/>
      </c>
      <c r="R297" s="19">
        <f t="shared" si="145"/>
      </c>
      <c r="S297" s="19"/>
      <c r="T297" s="14"/>
    </row>
    <row r="298" spans="1:20" ht="15">
      <c r="A298" s="20"/>
      <c r="B298" s="93" t="s">
        <v>24</v>
      </c>
      <c r="C298" s="21">
        <f t="shared" si="146"/>
      </c>
      <c r="D298" s="21">
        <f t="shared" si="147"/>
      </c>
      <c r="E298" s="21">
        <f t="shared" si="148"/>
      </c>
      <c r="F298" s="129" t="s">
        <v>147</v>
      </c>
      <c r="G298" s="134">
        <f>Overallresults!$E$20</f>
        <v>0</v>
      </c>
      <c r="H298" s="14"/>
      <c r="I298" s="14"/>
      <c r="J298" s="22"/>
      <c r="K298" s="19">
        <f t="shared" si="144"/>
      </c>
      <c r="L298" s="19">
        <f t="shared" si="144"/>
      </c>
      <c r="M298" s="19">
        <f t="shared" si="144"/>
      </c>
      <c r="N298" s="19">
        <f t="shared" si="144"/>
      </c>
      <c r="O298" s="19">
        <f t="shared" si="144"/>
      </c>
      <c r="P298" s="19">
        <f t="shared" si="144"/>
      </c>
      <c r="Q298" s="19">
        <f t="shared" si="144"/>
      </c>
      <c r="R298" s="19">
        <f t="shared" si="145"/>
      </c>
      <c r="S298" s="19"/>
      <c r="T298" s="14"/>
    </row>
    <row r="299" spans="1:20" ht="15">
      <c r="A299" s="20"/>
      <c r="B299" s="93" t="s">
        <v>25</v>
      </c>
      <c r="C299" s="21">
        <f t="shared" si="146"/>
      </c>
      <c r="D299" s="21">
        <f t="shared" si="147"/>
      </c>
      <c r="E299" s="21">
        <f t="shared" si="148"/>
      </c>
      <c r="F299" s="129" t="s">
        <v>147</v>
      </c>
      <c r="G299" s="134">
        <f>Overallresults!$E$21</f>
        <v>0</v>
      </c>
      <c r="H299" s="14"/>
      <c r="I299" s="14" t="e">
        <f>IF(OR(F299="",F299-VLOOKUP($A291,AWstandards,12,FALSE)&lt;0),0,INT(VLOOKUP($A291,AWstandards,11,FALSE)*(F299-VLOOKUP($A291,AWstandards,12,FALSE))^VLOOKUP($A291,AWstandards,13,FALSE)+0.5))</f>
        <v>#VALUE!</v>
      </c>
      <c r="J299" s="22"/>
      <c r="K299" s="19">
        <f aca="true" t="shared" si="149" ref="K299:Q299">IF($A299="","",IF(LEFT($A299,1)=K$12,$G299,""))</f>
      </c>
      <c r="L299" s="19">
        <f t="shared" si="149"/>
      </c>
      <c r="M299" s="19">
        <f t="shared" si="149"/>
      </c>
      <c r="N299" s="19">
        <f t="shared" si="149"/>
      </c>
      <c r="O299" s="19">
        <f t="shared" si="149"/>
      </c>
      <c r="P299" s="19">
        <f t="shared" si="149"/>
      </c>
      <c r="Q299" s="19">
        <f t="shared" si="149"/>
      </c>
      <c r="R299" s="19">
        <f t="shared" si="145"/>
      </c>
      <c r="S299" s="19">
        <f>SUM(Decsheets!$W$5:$W$12)-(SUM(K292:Q299))</f>
        <v>3</v>
      </c>
      <c r="T299" s="14"/>
    </row>
    <row r="300" spans="1:20" ht="15">
      <c r="A300" s="28" t="s">
        <v>15</v>
      </c>
      <c r="B300" s="92"/>
      <c r="C300" s="23" t="s">
        <v>67</v>
      </c>
      <c r="D300" s="23"/>
      <c r="E300" s="26"/>
      <c r="F300" s="136" t="s">
        <v>147</v>
      </c>
      <c r="G300" s="131"/>
      <c r="H300" s="14"/>
      <c r="I300" s="14"/>
      <c r="J300" s="14"/>
      <c r="K300" s="19"/>
      <c r="L300" s="19"/>
      <c r="M300" s="19"/>
      <c r="N300" s="19"/>
      <c r="O300" s="19"/>
      <c r="P300" s="19"/>
      <c r="Q300" s="19"/>
      <c r="R300" s="19"/>
      <c r="S300" s="19"/>
      <c r="T300" s="14" t="s">
        <v>68</v>
      </c>
    </row>
    <row r="301" spans="1:20" ht="15">
      <c r="A301" s="20" t="s">
        <v>155</v>
      </c>
      <c r="B301" s="93">
        <v>1</v>
      </c>
      <c r="C301" s="21" t="str">
        <f aca="true" t="shared" si="150" ref="C301:C308">IF(A301="","",VLOOKUP($A$300,IF(LEN(A301)=2,SMB,SMA),VLOOKUP(LEFT(A301,1),club,6,FALSE),FALSE))</f>
        <v>Craig Lacy</v>
      </c>
      <c r="D301" s="21">
        <f aca="true" t="shared" si="151" ref="D301:D308">IF(A301="","",VLOOKUP($A$300,IF(LEN(A301)=2,SMB,SMA),VLOOKUP(LEFT(A301,1),club,7,FALSE),FALSE))</f>
        <v>0</v>
      </c>
      <c r="E301" s="21" t="str">
        <f t="shared" si="123"/>
        <v>Essex</v>
      </c>
      <c r="F301" s="129">
        <v>53.81</v>
      </c>
      <c r="G301" s="134">
        <f>Overallresults!$D$14</f>
        <v>12</v>
      </c>
      <c r="H301" s="14"/>
      <c r="I301" s="14" t="e">
        <f>IF(OR(F301="",F301-VLOOKUP($A300,AWstandards,12,FALSE)&lt;0),0,INT(VLOOKUP($A300,AWstandards,11,FALSE)*(F301-VLOOKUP($A300,AWstandards,12,FALSE))^VLOOKUP($A300,AWstandards,13,FALSE)+0.5))</f>
        <v>#NAME?</v>
      </c>
      <c r="J301" s="22"/>
      <c r="K301" s="19">
        <f aca="true" t="shared" si="152" ref="K301:Q308">IF($A301="","",IF(LEFT($A301,1)=K$12,$G301,""))</f>
      </c>
      <c r="L301" s="19">
        <f t="shared" si="152"/>
      </c>
      <c r="M301" s="19">
        <f t="shared" si="152"/>
      </c>
      <c r="N301" s="19">
        <f t="shared" si="152"/>
        <v>12</v>
      </c>
      <c r="O301" s="19">
        <f t="shared" si="152"/>
      </c>
      <c r="P301" s="19">
        <f t="shared" si="152"/>
      </c>
      <c r="Q301" s="19">
        <f t="shared" si="152"/>
      </c>
      <c r="R301" s="19">
        <f aca="true" t="shared" si="153" ref="R301:R308">IF($A301="","",IF(LEFT($A301,1)=R$11,$G301,""))</f>
      </c>
      <c r="S301" s="19"/>
      <c r="T301" s="14"/>
    </row>
    <row r="302" spans="1:20" ht="15">
      <c r="A302" s="20" t="s">
        <v>214</v>
      </c>
      <c r="B302" s="93">
        <v>2</v>
      </c>
      <c r="C302" s="21" t="str">
        <f t="shared" si="150"/>
        <v>Alex Ingham</v>
      </c>
      <c r="D302" s="21">
        <f t="shared" si="151"/>
        <v>0</v>
      </c>
      <c r="E302" s="21" t="str">
        <f t="shared" si="123"/>
        <v>Bedfordshire</v>
      </c>
      <c r="F302" s="129">
        <v>52.39</v>
      </c>
      <c r="G302" s="134">
        <f>Overallresults!$D$15</f>
        <v>10</v>
      </c>
      <c r="H302" s="14"/>
      <c r="I302" s="14" t="e">
        <f>IF(OR(F302="",F302-VLOOKUP($A300,AWstandards,12,FALSE)&lt;0),0,INT(VLOOKUP($A300,AWstandards,11,FALSE)*(F302-VLOOKUP($A300,AWstandards,12,FALSE))^VLOOKUP($A300,AWstandards,13,FALSE)+0.5))</f>
        <v>#NAME?</v>
      </c>
      <c r="J302" s="22"/>
      <c r="K302" s="19">
        <f t="shared" si="152"/>
        <v>10</v>
      </c>
      <c r="L302" s="19">
        <f t="shared" si="152"/>
      </c>
      <c r="M302" s="19">
        <f t="shared" si="152"/>
      </c>
      <c r="N302" s="19">
        <f t="shared" si="152"/>
      </c>
      <c r="O302" s="19">
        <f t="shared" si="152"/>
      </c>
      <c r="P302" s="19">
        <f t="shared" si="152"/>
      </c>
      <c r="Q302" s="19">
        <f t="shared" si="152"/>
      </c>
      <c r="R302" s="19">
        <f t="shared" si="153"/>
      </c>
      <c r="S302" s="19"/>
      <c r="T302" s="14"/>
    </row>
    <row r="303" spans="1:20" ht="15">
      <c r="A303" s="20" t="s">
        <v>157</v>
      </c>
      <c r="B303" s="93">
        <v>3</v>
      </c>
      <c r="C303" s="21" t="str">
        <f t="shared" si="150"/>
        <v>Sam Markey</v>
      </c>
      <c r="D303" s="21">
        <f t="shared" si="151"/>
        <v>0</v>
      </c>
      <c r="E303" s="21" t="str">
        <f t="shared" si="123"/>
        <v>Cambridgeshire</v>
      </c>
      <c r="F303" s="129">
        <v>50.27</v>
      </c>
      <c r="G303" s="134">
        <f>Overallresults!$D$16</f>
        <v>8</v>
      </c>
      <c r="H303" s="14"/>
      <c r="I303" s="14" t="e">
        <f>IF(OR(F303="",F303-VLOOKUP($A300,AWstandards,12,FALSE)&lt;0),0,INT(VLOOKUP($A300,AWstandards,11,FALSE)*(F303-VLOOKUP($A300,AWstandards,12,FALSE))^VLOOKUP($A300,AWstandards,13,FALSE)+0.5))</f>
        <v>#NAME?</v>
      </c>
      <c r="J303" s="22"/>
      <c r="K303" s="19">
        <f t="shared" si="152"/>
      </c>
      <c r="L303" s="19">
        <f t="shared" si="152"/>
        <v>8</v>
      </c>
      <c r="M303" s="19">
        <f t="shared" si="152"/>
      </c>
      <c r="N303" s="19">
        <f t="shared" si="152"/>
      </c>
      <c r="O303" s="19">
        <f t="shared" si="152"/>
      </c>
      <c r="P303" s="19">
        <f t="shared" si="152"/>
      </c>
      <c r="Q303" s="19">
        <f t="shared" si="152"/>
      </c>
      <c r="R303" s="19">
        <f t="shared" si="153"/>
      </c>
      <c r="S303" s="19"/>
      <c r="T303" s="14"/>
    </row>
    <row r="304" spans="1:20" ht="15">
      <c r="A304" s="20" t="s">
        <v>270</v>
      </c>
      <c r="B304" s="93" t="s">
        <v>21</v>
      </c>
      <c r="C304" s="21" t="str">
        <f t="shared" si="150"/>
        <v>Shaun Wall</v>
      </c>
      <c r="D304" s="21">
        <f t="shared" si="151"/>
        <v>0</v>
      </c>
      <c r="E304" s="21" t="str">
        <f t="shared" si="123"/>
        <v>Hertfordshire</v>
      </c>
      <c r="F304" s="129">
        <v>44.68</v>
      </c>
      <c r="G304" s="134">
        <f>Overallresults!$D$17</f>
        <v>6</v>
      </c>
      <c r="H304" s="14"/>
      <c r="I304" s="14"/>
      <c r="J304" s="22"/>
      <c r="K304" s="19">
        <f t="shared" si="152"/>
      </c>
      <c r="L304" s="19">
        <f t="shared" si="152"/>
      </c>
      <c r="M304" s="19">
        <f t="shared" si="152"/>
        <v>6</v>
      </c>
      <c r="N304" s="19">
        <f t="shared" si="152"/>
      </c>
      <c r="O304" s="19">
        <f t="shared" si="152"/>
      </c>
      <c r="P304" s="19">
        <f t="shared" si="152"/>
      </c>
      <c r="Q304" s="19">
        <f t="shared" si="152"/>
      </c>
      <c r="R304" s="19">
        <f t="shared" si="153"/>
      </c>
      <c r="S304" s="19"/>
      <c r="T304" s="14"/>
    </row>
    <row r="305" spans="1:20" ht="15">
      <c r="A305" s="20"/>
      <c r="B305" s="93" t="s">
        <v>22</v>
      </c>
      <c r="C305" s="21">
        <f t="shared" si="150"/>
      </c>
      <c r="D305" s="21">
        <f t="shared" si="151"/>
      </c>
      <c r="E305" s="21">
        <f t="shared" si="123"/>
      </c>
      <c r="F305" s="129" t="s">
        <v>147</v>
      </c>
      <c r="G305" s="134">
        <f>Overallresults!$D$18</f>
        <v>5</v>
      </c>
      <c r="H305" s="14"/>
      <c r="I305" s="14"/>
      <c r="J305" s="22"/>
      <c r="K305" s="19">
        <f t="shared" si="152"/>
      </c>
      <c r="L305" s="19">
        <f t="shared" si="152"/>
      </c>
      <c r="M305" s="19">
        <f t="shared" si="152"/>
      </c>
      <c r="N305" s="19">
        <f t="shared" si="152"/>
      </c>
      <c r="O305" s="19">
        <f t="shared" si="152"/>
      </c>
      <c r="P305" s="19">
        <f t="shared" si="152"/>
      </c>
      <c r="Q305" s="19">
        <f t="shared" si="152"/>
      </c>
      <c r="R305" s="19">
        <f t="shared" si="153"/>
      </c>
      <c r="S305" s="19"/>
      <c r="T305" s="14"/>
    </row>
    <row r="306" spans="1:20" ht="15">
      <c r="A306" s="20"/>
      <c r="B306" s="93" t="s">
        <v>23</v>
      </c>
      <c r="C306" s="21">
        <f t="shared" si="150"/>
      </c>
      <c r="D306" s="21">
        <f t="shared" si="151"/>
      </c>
      <c r="E306" s="21">
        <f t="shared" si="123"/>
      </c>
      <c r="F306" s="129" t="s">
        <v>147</v>
      </c>
      <c r="G306" s="134">
        <f>Overallresults!$D$19</f>
        <v>4</v>
      </c>
      <c r="H306" s="14"/>
      <c r="I306" s="14"/>
      <c r="J306" s="22"/>
      <c r="K306" s="19">
        <f t="shared" si="152"/>
      </c>
      <c r="L306" s="19">
        <f t="shared" si="152"/>
      </c>
      <c r="M306" s="19">
        <f t="shared" si="152"/>
      </c>
      <c r="N306" s="19">
        <f t="shared" si="152"/>
      </c>
      <c r="O306" s="19">
        <f t="shared" si="152"/>
      </c>
      <c r="P306" s="19">
        <f t="shared" si="152"/>
      </c>
      <c r="Q306" s="19">
        <f t="shared" si="152"/>
      </c>
      <c r="R306" s="19">
        <f t="shared" si="153"/>
      </c>
      <c r="S306" s="19"/>
      <c r="T306" s="14"/>
    </row>
    <row r="307" spans="1:20" ht="15">
      <c r="A307" s="20"/>
      <c r="B307" s="93" t="s">
        <v>24</v>
      </c>
      <c r="C307" s="21">
        <f t="shared" si="150"/>
      </c>
      <c r="D307" s="21">
        <f t="shared" si="151"/>
      </c>
      <c r="E307" s="21">
        <f t="shared" si="123"/>
      </c>
      <c r="F307" s="129" t="s">
        <v>147</v>
      </c>
      <c r="G307" s="134">
        <f>Overallresults!$D$20</f>
        <v>0</v>
      </c>
      <c r="H307" s="14"/>
      <c r="I307" s="14"/>
      <c r="J307" s="22"/>
      <c r="K307" s="19">
        <f t="shared" si="152"/>
      </c>
      <c r="L307" s="19">
        <f t="shared" si="152"/>
      </c>
      <c r="M307" s="19">
        <f t="shared" si="152"/>
      </c>
      <c r="N307" s="19">
        <f t="shared" si="152"/>
      </c>
      <c r="O307" s="19">
        <f t="shared" si="152"/>
      </c>
      <c r="P307" s="19">
        <f t="shared" si="152"/>
      </c>
      <c r="Q307" s="19">
        <f t="shared" si="152"/>
      </c>
      <c r="R307" s="19">
        <f t="shared" si="153"/>
      </c>
      <c r="S307" s="19"/>
      <c r="T307" s="14"/>
    </row>
    <row r="308" spans="1:20" ht="15">
      <c r="A308" s="20"/>
      <c r="B308" s="93" t="s">
        <v>25</v>
      </c>
      <c r="C308" s="21">
        <f t="shared" si="150"/>
      </c>
      <c r="D308" s="21">
        <f t="shared" si="151"/>
      </c>
      <c r="E308" s="21">
        <f t="shared" si="123"/>
      </c>
      <c r="F308" s="129" t="s">
        <v>147</v>
      </c>
      <c r="G308" s="134">
        <f>Overallresults!$D$21</f>
        <v>0</v>
      </c>
      <c r="H308" s="14"/>
      <c r="I308" s="14" t="e">
        <f>IF(OR(F308="",F308-VLOOKUP($A300,AWstandards,12,FALSE)&lt;0),0,INT(VLOOKUP($A300,AWstandards,11,FALSE)*(F308-VLOOKUP($A300,AWstandards,12,FALSE))^VLOOKUP($A300,AWstandards,13,FALSE)+0.5))</f>
        <v>#VALUE!</v>
      </c>
      <c r="J308" s="22"/>
      <c r="K308" s="19">
        <f t="shared" si="152"/>
      </c>
      <c r="L308" s="19">
        <f t="shared" si="152"/>
      </c>
      <c r="M308" s="19">
        <f t="shared" si="152"/>
      </c>
      <c r="N308" s="19">
        <f t="shared" si="152"/>
      </c>
      <c r="O308" s="19">
        <f t="shared" si="152"/>
      </c>
      <c r="P308" s="19">
        <f t="shared" si="152"/>
      </c>
      <c r="Q308" s="19">
        <f t="shared" si="152"/>
      </c>
      <c r="R308" s="19">
        <f t="shared" si="153"/>
      </c>
      <c r="S308" s="19">
        <f>SUM(Decsheets!$V$5:$V$12)-(SUM(K301:Q308))</f>
        <v>9</v>
      </c>
      <c r="T308" s="14"/>
    </row>
    <row r="309" spans="1:20" ht="15">
      <c r="A309" s="28" t="s">
        <v>15</v>
      </c>
      <c r="B309" s="92"/>
      <c r="C309" s="23" t="s">
        <v>69</v>
      </c>
      <c r="D309" s="23"/>
      <c r="E309" s="26"/>
      <c r="F309" s="136" t="s">
        <v>147</v>
      </c>
      <c r="G309" s="131"/>
      <c r="H309" s="14"/>
      <c r="I309" s="14"/>
      <c r="J309" s="14"/>
      <c r="K309" s="19"/>
      <c r="L309" s="19"/>
      <c r="M309" s="19"/>
      <c r="N309" s="19"/>
      <c r="O309" s="19"/>
      <c r="P309" s="19"/>
      <c r="Q309" s="19"/>
      <c r="R309" s="19"/>
      <c r="S309" s="19"/>
      <c r="T309" s="14" t="s">
        <v>70</v>
      </c>
    </row>
    <row r="310" spans="1:20" ht="15">
      <c r="A310" s="20" t="s">
        <v>659</v>
      </c>
      <c r="B310" s="93">
        <v>1</v>
      </c>
      <c r="C310" s="21" t="str">
        <f aca="true" t="shared" si="154" ref="C310:C317">IF(A310="","",VLOOKUP($A$309,IF(LEN(A310)=2,SMB,SMA),VLOOKUP(LEFT(A310,1),club,6,FALSE),FALSE))</f>
        <v>Sam Harrison</v>
      </c>
      <c r="D310" s="21">
        <f aca="true" t="shared" si="155" ref="D310:D317">IF(A310="","",VLOOKUP($A$309,IF(LEN(A310)=2,SMB,SMA),VLOOKUP(LEFT(A310,1),club,7,FALSE),FALSE))</f>
        <v>0</v>
      </c>
      <c r="E310" s="21" t="str">
        <f t="shared" si="123"/>
        <v>Essex</v>
      </c>
      <c r="F310" s="129">
        <v>43.86</v>
      </c>
      <c r="G310" s="134">
        <f>Overallresults!$E$14</f>
        <v>8</v>
      </c>
      <c r="H310" s="14"/>
      <c r="I310" s="14" t="e">
        <f>IF(OR(F310="",F310-VLOOKUP($A309,AWstandards,12,FALSE)&lt;0),0,INT(VLOOKUP($A309,AWstandards,11,FALSE)*(F310-VLOOKUP($A309,AWstandards,12,FALSE))^VLOOKUP($A309,AWstandards,13,FALSE)+0.5))</f>
        <v>#NAME?</v>
      </c>
      <c r="J310" s="22"/>
      <c r="K310" s="19">
        <f aca="true" t="shared" si="156" ref="K310:Q317">IF($A310="","",IF(LEFT($A310,1)=K$12,$G310,""))</f>
      </c>
      <c r="L310" s="19">
        <f t="shared" si="156"/>
      </c>
      <c r="M310" s="19">
        <f t="shared" si="156"/>
      </c>
      <c r="N310" s="19">
        <f t="shared" si="156"/>
        <v>8</v>
      </c>
      <c r="O310" s="19">
        <f t="shared" si="156"/>
      </c>
      <c r="P310" s="19">
        <f t="shared" si="156"/>
      </c>
      <c r="Q310" s="19">
        <f t="shared" si="156"/>
      </c>
      <c r="R310" s="19">
        <f aca="true" t="shared" si="157" ref="R310:R317">IF($A310="","",IF(LEFT($A310,1)=R$11,$G310,""))</f>
      </c>
      <c r="S310" s="19"/>
      <c r="T310" s="14"/>
    </row>
    <row r="311" spans="1:20" ht="15">
      <c r="A311" s="20" t="s">
        <v>664</v>
      </c>
      <c r="B311" s="93">
        <v>2</v>
      </c>
      <c r="C311" s="21" t="str">
        <f t="shared" si="154"/>
        <v>Gavin Fordham</v>
      </c>
      <c r="D311" s="21">
        <f t="shared" si="155"/>
        <v>0</v>
      </c>
      <c r="E311" s="21" t="str">
        <f aca="true" t="shared" si="158" ref="E311:E317">IF(A311="","",VLOOKUP(LEFT(A311,1),club,2,FALSE))</f>
        <v>Bedfordshire</v>
      </c>
      <c r="F311" s="129">
        <v>37.64</v>
      </c>
      <c r="G311" s="134">
        <f>Overallresults!$E$15</f>
        <v>6</v>
      </c>
      <c r="H311" s="14"/>
      <c r="I311" s="14" t="e">
        <f>IF(OR(F311="",F311-VLOOKUP($A309,AWstandards,12,FALSE)&lt;0),0,INT(VLOOKUP($A309,AWstandards,11,FALSE)*(F311-VLOOKUP($A309,AWstandards,12,FALSE))^VLOOKUP($A309,AWstandards,13,FALSE)+0.5))</f>
        <v>#NAME?</v>
      </c>
      <c r="J311" s="22"/>
      <c r="K311" s="19">
        <f t="shared" si="156"/>
        <v>6</v>
      </c>
      <c r="L311" s="19">
        <f t="shared" si="156"/>
      </c>
      <c r="M311" s="19">
        <f t="shared" si="156"/>
      </c>
      <c r="N311" s="19">
        <f t="shared" si="156"/>
      </c>
      <c r="O311" s="19">
        <f t="shared" si="156"/>
      </c>
      <c r="P311" s="19">
        <f t="shared" si="156"/>
      </c>
      <c r="Q311" s="19">
        <f t="shared" si="156"/>
      </c>
      <c r="R311" s="19">
        <f t="shared" si="157"/>
      </c>
      <c r="S311" s="19"/>
      <c r="T311" s="14"/>
    </row>
    <row r="312" spans="1:20" ht="15">
      <c r="A312" s="20" t="s">
        <v>660</v>
      </c>
      <c r="B312" s="93">
        <v>3</v>
      </c>
      <c r="C312" s="21" t="str">
        <f t="shared" si="154"/>
        <v>Tyler Mitchell</v>
      </c>
      <c r="D312" s="21">
        <f t="shared" si="155"/>
        <v>0</v>
      </c>
      <c r="E312" s="21" t="str">
        <f t="shared" si="158"/>
        <v>Hertfordshire</v>
      </c>
      <c r="F312" s="129">
        <v>35.13</v>
      </c>
      <c r="G312" s="134">
        <f>Overallresults!$E$16</f>
        <v>4</v>
      </c>
      <c r="H312" s="14"/>
      <c r="I312" s="14" t="e">
        <f>IF(OR(F312="",F312-VLOOKUP($A309,AWstandards,12,FALSE)&lt;0),0,INT(VLOOKUP($A309,AWstandards,11,FALSE)*(F312-VLOOKUP($A309,AWstandards,12,FALSE))^VLOOKUP($A309,AWstandards,13,FALSE)+0.5))</f>
        <v>#NAME?</v>
      </c>
      <c r="J312" s="22"/>
      <c r="K312" s="19">
        <f t="shared" si="156"/>
      </c>
      <c r="L312" s="19">
        <f t="shared" si="156"/>
      </c>
      <c r="M312" s="19">
        <f t="shared" si="156"/>
        <v>4</v>
      </c>
      <c r="N312" s="19">
        <f t="shared" si="156"/>
      </c>
      <c r="O312" s="19">
        <f t="shared" si="156"/>
      </c>
      <c r="P312" s="19">
        <f t="shared" si="156"/>
      </c>
      <c r="Q312" s="19">
        <f t="shared" si="156"/>
      </c>
      <c r="R312" s="19">
        <f t="shared" si="157"/>
      </c>
      <c r="S312" s="19"/>
      <c r="T312" s="14"/>
    </row>
    <row r="313" spans="1:20" ht="15">
      <c r="A313" s="20"/>
      <c r="B313" s="93" t="s">
        <v>21</v>
      </c>
      <c r="C313" s="21">
        <f t="shared" si="154"/>
      </c>
      <c r="D313" s="21">
        <f t="shared" si="155"/>
      </c>
      <c r="E313" s="21">
        <f t="shared" si="158"/>
      </c>
      <c r="F313" s="129" t="s">
        <v>147</v>
      </c>
      <c r="G313" s="134">
        <f>Overallresults!$E$17</f>
        <v>3</v>
      </c>
      <c r="H313" s="14"/>
      <c r="I313" s="14"/>
      <c r="J313" s="22"/>
      <c r="K313" s="19">
        <f t="shared" si="156"/>
      </c>
      <c r="L313" s="19">
        <f t="shared" si="156"/>
      </c>
      <c r="M313" s="19">
        <f t="shared" si="156"/>
      </c>
      <c r="N313" s="19">
        <f t="shared" si="156"/>
      </c>
      <c r="O313" s="19">
        <f t="shared" si="156"/>
      </c>
      <c r="P313" s="19">
        <f t="shared" si="156"/>
      </c>
      <c r="Q313" s="19">
        <f t="shared" si="156"/>
      </c>
      <c r="R313" s="19">
        <f t="shared" si="157"/>
      </c>
      <c r="S313" s="19"/>
      <c r="T313" s="14"/>
    </row>
    <row r="314" spans="1:20" ht="15">
      <c r="A314" s="20"/>
      <c r="B314" s="93" t="s">
        <v>22</v>
      </c>
      <c r="C314" s="21">
        <f t="shared" si="154"/>
      </c>
      <c r="D314" s="21">
        <f t="shared" si="155"/>
      </c>
      <c r="E314" s="21">
        <f t="shared" si="158"/>
      </c>
      <c r="F314" s="129" t="s">
        <v>147</v>
      </c>
      <c r="G314" s="134">
        <f>Overallresults!$E$18</f>
        <v>2</v>
      </c>
      <c r="H314" s="14"/>
      <c r="I314" s="14"/>
      <c r="J314" s="22"/>
      <c r="K314" s="19">
        <f t="shared" si="156"/>
      </c>
      <c r="L314" s="19">
        <f t="shared" si="156"/>
      </c>
      <c r="M314" s="19">
        <f t="shared" si="156"/>
      </c>
      <c r="N314" s="19">
        <f t="shared" si="156"/>
      </c>
      <c r="O314" s="19">
        <f t="shared" si="156"/>
      </c>
      <c r="P314" s="19">
        <f t="shared" si="156"/>
      </c>
      <c r="Q314" s="19">
        <f t="shared" si="156"/>
      </c>
      <c r="R314" s="19">
        <f t="shared" si="157"/>
      </c>
      <c r="S314" s="19"/>
      <c r="T314" s="14"/>
    </row>
    <row r="315" spans="1:20" ht="15">
      <c r="A315" s="20"/>
      <c r="B315" s="93" t="s">
        <v>23</v>
      </c>
      <c r="C315" s="21">
        <f t="shared" si="154"/>
      </c>
      <c r="D315" s="21">
        <f t="shared" si="155"/>
      </c>
      <c r="E315" s="21">
        <f t="shared" si="158"/>
      </c>
      <c r="F315" s="129" t="s">
        <v>147</v>
      </c>
      <c r="G315" s="134">
        <f>Overallresults!$E$19</f>
        <v>1</v>
      </c>
      <c r="H315" s="14"/>
      <c r="I315" s="14"/>
      <c r="J315" s="22"/>
      <c r="K315" s="19">
        <f t="shared" si="156"/>
      </c>
      <c r="L315" s="19">
        <f t="shared" si="156"/>
      </c>
      <c r="M315" s="19">
        <f t="shared" si="156"/>
      </c>
      <c r="N315" s="19">
        <f t="shared" si="156"/>
      </c>
      <c r="O315" s="19">
        <f t="shared" si="156"/>
      </c>
      <c r="P315" s="19">
        <f t="shared" si="156"/>
      </c>
      <c r="Q315" s="19">
        <f t="shared" si="156"/>
      </c>
      <c r="R315" s="19">
        <f t="shared" si="157"/>
      </c>
      <c r="S315" s="19"/>
      <c r="T315" s="14"/>
    </row>
    <row r="316" spans="1:20" ht="15">
      <c r="A316" s="20"/>
      <c r="B316" s="93" t="s">
        <v>24</v>
      </c>
      <c r="C316" s="21">
        <f t="shared" si="154"/>
      </c>
      <c r="D316" s="21">
        <f t="shared" si="155"/>
      </c>
      <c r="E316" s="21">
        <f t="shared" si="158"/>
      </c>
      <c r="F316" s="129" t="s">
        <v>147</v>
      </c>
      <c r="G316" s="134">
        <f>Overallresults!$E$20</f>
        <v>0</v>
      </c>
      <c r="H316" s="14"/>
      <c r="I316" s="14"/>
      <c r="J316" s="22"/>
      <c r="K316" s="19">
        <f t="shared" si="156"/>
      </c>
      <c r="L316" s="19">
        <f t="shared" si="156"/>
      </c>
      <c r="M316" s="19">
        <f t="shared" si="156"/>
      </c>
      <c r="N316" s="19">
        <f t="shared" si="156"/>
      </c>
      <c r="O316" s="19">
        <f t="shared" si="156"/>
      </c>
      <c r="P316" s="19">
        <f t="shared" si="156"/>
      </c>
      <c r="Q316" s="19">
        <f t="shared" si="156"/>
      </c>
      <c r="R316" s="19">
        <f t="shared" si="157"/>
      </c>
      <c r="S316" s="19"/>
      <c r="T316" s="14"/>
    </row>
    <row r="317" spans="1:20" ht="15">
      <c r="A317" s="20"/>
      <c r="B317" s="93" t="s">
        <v>25</v>
      </c>
      <c r="C317" s="21">
        <f t="shared" si="154"/>
      </c>
      <c r="D317" s="21">
        <f t="shared" si="155"/>
      </c>
      <c r="E317" s="21">
        <f t="shared" si="158"/>
      </c>
      <c r="F317" s="129" t="s">
        <v>147</v>
      </c>
      <c r="G317" s="134">
        <f>Overallresults!$E$21</f>
        <v>0</v>
      </c>
      <c r="H317" s="14"/>
      <c r="I317" s="14" t="e">
        <f>IF(OR(F317="",F317-VLOOKUP($A309,AWstandards,12,FALSE)&lt;0),0,INT(VLOOKUP($A309,AWstandards,11,FALSE)*(F317-VLOOKUP($A309,AWstandards,12,FALSE))^VLOOKUP($A309,AWstandards,13,FALSE)+0.5))</f>
        <v>#VALUE!</v>
      </c>
      <c r="J317" s="22"/>
      <c r="K317" s="19">
        <f t="shared" si="156"/>
      </c>
      <c r="L317" s="19">
        <f t="shared" si="156"/>
      </c>
      <c r="M317" s="19">
        <f t="shared" si="156"/>
      </c>
      <c r="N317" s="19">
        <f t="shared" si="156"/>
      </c>
      <c r="O317" s="19">
        <f t="shared" si="156"/>
      </c>
      <c r="P317" s="19">
        <f t="shared" si="156"/>
      </c>
      <c r="Q317" s="19">
        <f t="shared" si="156"/>
      </c>
      <c r="R317" s="19">
        <f t="shared" si="157"/>
      </c>
      <c r="S317" s="19">
        <f>SUM(Decsheets!$W$5:$W$12)-(SUM(K310:Q317))</f>
        <v>6</v>
      </c>
      <c r="T317" s="14"/>
    </row>
    <row r="318" spans="1:20" ht="15">
      <c r="A318" s="28" t="s">
        <v>16</v>
      </c>
      <c r="B318" s="92"/>
      <c r="C318" s="23" t="s">
        <v>71</v>
      </c>
      <c r="D318" s="23"/>
      <c r="E318" s="26"/>
      <c r="F318" s="125" t="s">
        <v>147</v>
      </c>
      <c r="G318" s="131"/>
      <c r="H318" s="14"/>
      <c r="I318" s="14"/>
      <c r="J318" s="27"/>
      <c r="K318" s="19"/>
      <c r="L318" s="19"/>
      <c r="M318" s="19"/>
      <c r="N318" s="19"/>
      <c r="O318" s="19"/>
      <c r="P318" s="19"/>
      <c r="Q318" s="19"/>
      <c r="R318" s="19"/>
      <c r="S318" s="19"/>
      <c r="T318" s="14" t="s">
        <v>16</v>
      </c>
    </row>
    <row r="319" spans="1:19" ht="15">
      <c r="A319" s="20" t="s">
        <v>270</v>
      </c>
      <c r="B319" s="93">
        <v>1</v>
      </c>
      <c r="C319" s="21" t="str">
        <f aca="true" t="shared" si="159" ref="C319:C326">IF(A319="","",VLOOKUP($A$318,IF(LEN(A319)=2,SMB,SMA),VLOOKUP(LEFT(A319,1),club,6,FALSE),FALSE))</f>
        <v>Hertfordshire</v>
      </c>
      <c r="D319" s="21">
        <f aca="true" t="shared" si="160" ref="D319:D326">IF(A319="","",VLOOKUP($A$318,IF(LEN(A319)=2,SMB,SMA),VLOOKUP(LEFT(A319,1),club,7,FALSE),FALSE))</f>
        <v>0</v>
      </c>
      <c r="E319" s="21" t="str">
        <f aca="true" t="shared" si="161" ref="E319:E326">IF(A319="","",VLOOKUP(LEFT(A319,1),club,2,FALSE))</f>
        <v>Hertfordshire</v>
      </c>
      <c r="F319" s="128">
        <v>43.9</v>
      </c>
      <c r="G319" s="134">
        <f>Overallresults!$D$14</f>
        <v>12</v>
      </c>
      <c r="H319" s="14"/>
      <c r="I319" s="14" t="e">
        <f>IF(OR(F319="",F319-VLOOKUP($A318,AWstandards,12,FALSE)&gt;0),0,INT(VLOOKUP($A318,AWstandards,11,FALSE)*(VLOOKUP($A318,AWstandards,12,FALSE)-F319)^VLOOKUP($A318,AWstandards,13,FALSE)+0.5))</f>
        <v>#NAME?</v>
      </c>
      <c r="J319" s="22"/>
      <c r="K319" s="19">
        <f aca="true" t="shared" si="162" ref="K319:Q334">IF($A319="","",IF(LEFT($A319,1)=K$12,$G319,""))</f>
      </c>
      <c r="L319" s="19">
        <f t="shared" si="162"/>
      </c>
      <c r="M319" s="19">
        <f t="shared" si="162"/>
        <v>12</v>
      </c>
      <c r="N319" s="19">
        <f t="shared" si="162"/>
      </c>
      <c r="O319" s="19">
        <f t="shared" si="162"/>
      </c>
      <c r="P319" s="19">
        <f t="shared" si="162"/>
      </c>
      <c r="Q319" s="19">
        <f t="shared" si="162"/>
      </c>
      <c r="R319" s="19">
        <f aca="true" t="shared" si="163" ref="R319:R335">IF($A319="","",IF(LEFT($A319,1)=R$11,$G319,""))</f>
      </c>
      <c r="S319" s="19"/>
    </row>
    <row r="320" spans="1:19" ht="15">
      <c r="A320" s="20" t="s">
        <v>155</v>
      </c>
      <c r="B320" s="93">
        <v>2</v>
      </c>
      <c r="C320" s="21" t="str">
        <f t="shared" si="159"/>
        <v>Essex</v>
      </c>
      <c r="D320" s="21">
        <f t="shared" si="160"/>
        <v>0</v>
      </c>
      <c r="E320" s="21" t="str">
        <f t="shared" si="161"/>
        <v>Essex</v>
      </c>
      <c r="F320" s="128">
        <v>44.5</v>
      </c>
      <c r="G320" s="134">
        <f>Overallresults!$D$15</f>
        <v>10</v>
      </c>
      <c r="H320" s="14"/>
      <c r="I320" s="14" t="e">
        <f>IF(OR(F320="",F320-VLOOKUP($A318,AWstandards,12,FALSE)&gt;0),0,INT(VLOOKUP($A318,AWstandards,11,FALSE)*(VLOOKUP($A318,AWstandards,12,FALSE)-F320)^VLOOKUP($A318,AWstandards,13,FALSE)+0.5))</f>
        <v>#NAME?</v>
      </c>
      <c r="J320" s="22"/>
      <c r="K320" s="19">
        <f t="shared" si="162"/>
      </c>
      <c r="L320" s="19">
        <f t="shared" si="162"/>
      </c>
      <c r="M320" s="19">
        <f t="shared" si="162"/>
      </c>
      <c r="N320" s="19">
        <f t="shared" si="162"/>
        <v>10</v>
      </c>
      <c r="O320" s="19">
        <f t="shared" si="162"/>
      </c>
      <c r="P320" s="19">
        <f t="shared" si="162"/>
      </c>
      <c r="Q320" s="19">
        <f t="shared" si="162"/>
      </c>
      <c r="R320" s="19">
        <f t="shared" si="163"/>
      </c>
      <c r="S320" s="19"/>
    </row>
    <row r="321" spans="1:19" ht="15">
      <c r="A321" s="20" t="s">
        <v>157</v>
      </c>
      <c r="B321" s="93">
        <v>3</v>
      </c>
      <c r="C321" s="21" t="str">
        <f t="shared" si="159"/>
        <v>Cambridgeshire</v>
      </c>
      <c r="D321" s="21">
        <f t="shared" si="160"/>
        <v>0</v>
      </c>
      <c r="E321" s="21" t="str">
        <f t="shared" si="161"/>
        <v>Cambridgeshire</v>
      </c>
      <c r="F321" s="128">
        <v>45.2</v>
      </c>
      <c r="G321" s="134">
        <f>Overallresults!$D$16</f>
        <v>8</v>
      </c>
      <c r="H321" s="14"/>
      <c r="I321" s="14" t="e">
        <f>IF(OR(F321="",F321-VLOOKUP($A318,AWstandards,12,FALSE)&gt;0),0,INT(VLOOKUP($A318,AWstandards,11,FALSE)*(VLOOKUP($A318,AWstandards,12,FALSE)-F321)^VLOOKUP($A318,AWstandards,13,FALSE)+0.5))</f>
        <v>#NAME?</v>
      </c>
      <c r="J321" s="22"/>
      <c r="K321" s="19">
        <f t="shared" si="162"/>
      </c>
      <c r="L321" s="19">
        <f t="shared" si="162"/>
        <v>8</v>
      </c>
      <c r="M321" s="19">
        <f t="shared" si="162"/>
      </c>
      <c r="N321" s="19">
        <f t="shared" si="162"/>
      </c>
      <c r="O321" s="19">
        <f t="shared" si="162"/>
      </c>
      <c r="P321" s="19">
        <f t="shared" si="162"/>
      </c>
      <c r="Q321" s="19">
        <f t="shared" si="162"/>
      </c>
      <c r="R321" s="19">
        <f t="shared" si="163"/>
      </c>
      <c r="S321" s="19"/>
    </row>
    <row r="322" spans="1:19" ht="15">
      <c r="A322" s="20" t="s">
        <v>267</v>
      </c>
      <c r="B322" s="93" t="s">
        <v>21</v>
      </c>
      <c r="C322" s="21" t="str">
        <f t="shared" si="159"/>
        <v>Suffolk</v>
      </c>
      <c r="D322" s="21">
        <f t="shared" si="160"/>
        <v>0</v>
      </c>
      <c r="E322" s="21" t="str">
        <f t="shared" si="161"/>
        <v>Suffolk</v>
      </c>
      <c r="F322" s="128">
        <v>47.3</v>
      </c>
      <c r="G322" s="134">
        <f>Overallresults!$D$17</f>
        <v>6</v>
      </c>
      <c r="H322" s="14"/>
      <c r="I322" s="14"/>
      <c r="J322" s="22"/>
      <c r="K322" s="19">
        <f t="shared" si="162"/>
      </c>
      <c r="L322" s="19">
        <f t="shared" si="162"/>
      </c>
      <c r="M322" s="19">
        <f t="shared" si="162"/>
      </c>
      <c r="N322" s="19">
        <f t="shared" si="162"/>
      </c>
      <c r="O322" s="19">
        <f t="shared" si="162"/>
      </c>
      <c r="P322" s="19">
        <f t="shared" si="162"/>
        <v>6</v>
      </c>
      <c r="Q322" s="19">
        <f t="shared" si="162"/>
      </c>
      <c r="R322" s="19">
        <f t="shared" si="163"/>
      </c>
      <c r="S322" s="19"/>
    </row>
    <row r="323" spans="1:19" ht="15">
      <c r="A323" s="20"/>
      <c r="B323" s="93" t="s">
        <v>22</v>
      </c>
      <c r="C323" s="21">
        <f t="shared" si="159"/>
      </c>
      <c r="D323" s="21">
        <f t="shared" si="160"/>
      </c>
      <c r="E323" s="21">
        <f t="shared" si="161"/>
      </c>
      <c r="F323" s="128" t="s">
        <v>147</v>
      </c>
      <c r="G323" s="134">
        <f>Overallresults!$D$18</f>
        <v>5</v>
      </c>
      <c r="H323" s="14"/>
      <c r="I323" s="14"/>
      <c r="J323" s="22"/>
      <c r="K323" s="19">
        <f t="shared" si="162"/>
      </c>
      <c r="L323" s="19">
        <f t="shared" si="162"/>
      </c>
      <c r="M323" s="19">
        <f t="shared" si="162"/>
      </c>
      <c r="N323" s="19">
        <f t="shared" si="162"/>
      </c>
      <c r="O323" s="19">
        <f t="shared" si="162"/>
      </c>
      <c r="P323" s="19">
        <f t="shared" si="162"/>
      </c>
      <c r="Q323" s="19">
        <f t="shared" si="162"/>
      </c>
      <c r="R323" s="19">
        <f t="shared" si="163"/>
      </c>
      <c r="S323" s="19"/>
    </row>
    <row r="324" spans="1:19" ht="15">
      <c r="A324" s="20"/>
      <c r="B324" s="93" t="s">
        <v>23</v>
      </c>
      <c r="C324" s="21">
        <f t="shared" si="159"/>
      </c>
      <c r="D324" s="21">
        <f t="shared" si="160"/>
      </c>
      <c r="E324" s="21">
        <f t="shared" si="161"/>
      </c>
      <c r="F324" s="128" t="s">
        <v>147</v>
      </c>
      <c r="G324" s="134">
        <f>Overallresults!$D$19</f>
        <v>4</v>
      </c>
      <c r="H324" s="14"/>
      <c r="I324" s="14"/>
      <c r="J324" s="22"/>
      <c r="K324" s="19">
        <f t="shared" si="162"/>
      </c>
      <c r="L324" s="19">
        <f t="shared" si="162"/>
      </c>
      <c r="M324" s="19">
        <f t="shared" si="162"/>
      </c>
      <c r="N324" s="19">
        <f t="shared" si="162"/>
      </c>
      <c r="O324" s="19">
        <f t="shared" si="162"/>
      </c>
      <c r="P324" s="19">
        <f t="shared" si="162"/>
      </c>
      <c r="Q324" s="19">
        <f t="shared" si="162"/>
      </c>
      <c r="R324" s="19">
        <f t="shared" si="163"/>
      </c>
      <c r="S324" s="19"/>
    </row>
    <row r="325" spans="1:19" ht="15">
      <c r="A325" s="20"/>
      <c r="B325" s="93" t="s">
        <v>24</v>
      </c>
      <c r="C325" s="21">
        <f t="shared" si="159"/>
      </c>
      <c r="D325" s="21">
        <f t="shared" si="160"/>
      </c>
      <c r="E325" s="21">
        <f t="shared" si="161"/>
      </c>
      <c r="F325" s="128" t="s">
        <v>147</v>
      </c>
      <c r="G325" s="134">
        <f>Overallresults!$D$20</f>
        <v>0</v>
      </c>
      <c r="H325" s="14"/>
      <c r="I325" s="14"/>
      <c r="J325" s="22"/>
      <c r="K325" s="19">
        <f t="shared" si="162"/>
      </c>
      <c r="L325" s="19">
        <f t="shared" si="162"/>
      </c>
      <c r="M325" s="19">
        <f t="shared" si="162"/>
      </c>
      <c r="N325" s="19">
        <f t="shared" si="162"/>
      </c>
      <c r="O325" s="19">
        <f t="shared" si="162"/>
      </c>
      <c r="P325" s="19">
        <f t="shared" si="162"/>
      </c>
      <c r="Q325" s="19">
        <f t="shared" si="162"/>
      </c>
      <c r="R325" s="19">
        <f t="shared" si="163"/>
      </c>
      <c r="S325" s="19"/>
    </row>
    <row r="326" spans="1:19" ht="15">
      <c r="A326" s="20"/>
      <c r="B326" s="93" t="s">
        <v>25</v>
      </c>
      <c r="C326" s="21">
        <f t="shared" si="159"/>
      </c>
      <c r="D326" s="21">
        <f t="shared" si="160"/>
      </c>
      <c r="E326" s="21">
        <f t="shared" si="161"/>
      </c>
      <c r="F326" s="128" t="s">
        <v>147</v>
      </c>
      <c r="G326" s="134">
        <f>Overallresults!$D$21</f>
        <v>0</v>
      </c>
      <c r="H326" s="14"/>
      <c r="I326" s="14" t="e">
        <f>IF(OR(F326="",F326-VLOOKUP($A318,AWstandards,12,FALSE)&gt;0),0,INT(VLOOKUP($A318,AWstandards,11,FALSE)*(VLOOKUP($A318,AWstandards,12,FALSE)-F326)^VLOOKUP($A318,AWstandards,13,FALSE)+0.5))</f>
        <v>#VALUE!</v>
      </c>
      <c r="J326" s="22"/>
      <c r="K326" s="19">
        <f t="shared" si="162"/>
      </c>
      <c r="L326" s="19">
        <f t="shared" si="162"/>
      </c>
      <c r="M326" s="19">
        <f t="shared" si="162"/>
      </c>
      <c r="N326" s="19">
        <f t="shared" si="162"/>
      </c>
      <c r="O326" s="19">
        <f t="shared" si="162"/>
      </c>
      <c r="P326" s="19">
        <f t="shared" si="162"/>
      </c>
      <c r="Q326" s="19">
        <f t="shared" si="162"/>
      </c>
      <c r="R326" s="19">
        <f t="shared" si="163"/>
      </c>
      <c r="S326" s="19">
        <f>SUM(Decsheets!$V$5:$V$12)-(SUM(K319:Q326))</f>
        <v>9</v>
      </c>
    </row>
    <row r="327" spans="1:20" ht="15">
      <c r="A327" s="28" t="s">
        <v>212</v>
      </c>
      <c r="B327" s="92"/>
      <c r="C327" s="23" t="s">
        <v>213</v>
      </c>
      <c r="D327" s="23"/>
      <c r="E327" s="26"/>
      <c r="F327" s="125" t="s">
        <v>147</v>
      </c>
      <c r="G327" s="131"/>
      <c r="H327" s="14"/>
      <c r="I327" s="14"/>
      <c r="J327" s="27"/>
      <c r="K327" s="19"/>
      <c r="L327" s="19"/>
      <c r="M327" s="19"/>
      <c r="N327" s="19"/>
      <c r="O327" s="19"/>
      <c r="P327" s="19"/>
      <c r="Q327" s="19"/>
      <c r="R327" s="19"/>
      <c r="S327" s="19"/>
      <c r="T327" s="14" t="s">
        <v>212</v>
      </c>
    </row>
    <row r="328" spans="1:19" ht="15">
      <c r="A328" s="20" t="s">
        <v>155</v>
      </c>
      <c r="B328" s="93">
        <v>1</v>
      </c>
      <c r="C328" s="21" t="str">
        <f aca="true" t="shared" si="164" ref="C328:C335">IF(A328="","",VLOOKUP($A$327,IF(LEN(A328)=2,SMB,SMA),VLOOKUP(LEFT(A328,1),club,6,FALSE),FALSE))</f>
        <v>Essex</v>
      </c>
      <c r="D328" s="21">
        <f aca="true" t="shared" si="165" ref="D328:D335">IF(A328="","",VLOOKUP($A$327,IF(LEN(A328)=2,SMB,SMA),VLOOKUP(LEFT(A328,1),club,7,FALSE),FALSE))</f>
        <v>0</v>
      </c>
      <c r="E328" s="21" t="str">
        <f aca="true" t="shared" si="166" ref="E328:E335">IF(A328="","",VLOOKUP(LEFT(A328,1),club,2,FALSE))</f>
        <v>Essex</v>
      </c>
      <c r="F328" s="152" t="s">
        <v>738</v>
      </c>
      <c r="G328" s="134">
        <f>Overallresults!$D$14</f>
        <v>12</v>
      </c>
      <c r="H328" s="14"/>
      <c r="I328" s="14" t="e">
        <f>IF(OR(F328="",F328-VLOOKUP($A327,AWstandards,12,FALSE)&gt;0),0,INT(VLOOKUP($A327,AWstandards,11,FALSE)*(VLOOKUP($A327,AWstandards,12,FALSE)-F328)^VLOOKUP($A327,AWstandards,13,FALSE)+0.5))</f>
        <v>#NAME?</v>
      </c>
      <c r="J328" s="22"/>
      <c r="K328" s="19">
        <f t="shared" si="162"/>
      </c>
      <c r="L328" s="19">
        <f t="shared" si="162"/>
      </c>
      <c r="M328" s="19">
        <f t="shared" si="162"/>
      </c>
      <c r="N328" s="19">
        <f t="shared" si="162"/>
        <v>12</v>
      </c>
      <c r="O328" s="19">
        <f t="shared" si="162"/>
      </c>
      <c r="P328" s="19">
        <f t="shared" si="162"/>
      </c>
      <c r="Q328" s="19">
        <f t="shared" si="162"/>
      </c>
      <c r="R328" s="19">
        <f t="shared" si="163"/>
      </c>
      <c r="S328" s="19"/>
    </row>
    <row r="329" spans="1:19" ht="15">
      <c r="A329" s="20" t="s">
        <v>270</v>
      </c>
      <c r="B329" s="93">
        <v>2</v>
      </c>
      <c r="C329" s="21" t="str">
        <f t="shared" si="164"/>
        <v>Hertfordshire</v>
      </c>
      <c r="D329" s="21">
        <f t="shared" si="165"/>
        <v>0</v>
      </c>
      <c r="E329" s="21" t="str">
        <f t="shared" si="166"/>
        <v>Hertfordshire</v>
      </c>
      <c r="F329" s="152" t="s">
        <v>739</v>
      </c>
      <c r="G329" s="134">
        <f>Overallresults!$D$15</f>
        <v>10</v>
      </c>
      <c r="H329" s="14"/>
      <c r="I329" s="14" t="e">
        <f>IF(OR(F329="",F329-VLOOKUP($A327,AWstandards,12,FALSE)&gt;0),0,INT(VLOOKUP($A327,AWstandards,11,FALSE)*(VLOOKUP($A327,AWstandards,12,FALSE)-F329)^VLOOKUP($A327,AWstandards,13,FALSE)+0.5))</f>
        <v>#NAME?</v>
      </c>
      <c r="J329" s="22"/>
      <c r="K329" s="19">
        <f t="shared" si="162"/>
      </c>
      <c r="L329" s="19">
        <f t="shared" si="162"/>
      </c>
      <c r="M329" s="19">
        <f t="shared" si="162"/>
        <v>10</v>
      </c>
      <c r="N329" s="19">
        <f t="shared" si="162"/>
      </c>
      <c r="O329" s="19">
        <f t="shared" si="162"/>
      </c>
      <c r="P329" s="19">
        <f t="shared" si="162"/>
      </c>
      <c r="Q329" s="19">
        <f t="shared" si="162"/>
      </c>
      <c r="R329" s="19">
        <f t="shared" si="163"/>
      </c>
      <c r="S329" s="19"/>
    </row>
    <row r="330" spans="1:19" ht="15">
      <c r="A330" s="20"/>
      <c r="B330" s="93">
        <v>3</v>
      </c>
      <c r="C330" s="21">
        <f t="shared" si="164"/>
      </c>
      <c r="D330" s="21">
        <f t="shared" si="165"/>
      </c>
      <c r="E330" s="21">
        <f t="shared" si="166"/>
      </c>
      <c r="F330" s="152" t="s">
        <v>147</v>
      </c>
      <c r="G330" s="134">
        <f>Overallresults!$D$16</f>
        <v>8</v>
      </c>
      <c r="H330" s="14"/>
      <c r="I330" s="14" t="e">
        <f>IF(OR(F330="",F330-VLOOKUP($A327,AWstandards,12,FALSE)&gt;0),0,INT(VLOOKUP($A327,AWstandards,11,FALSE)*(VLOOKUP($A327,AWstandards,12,FALSE)-F330)^VLOOKUP($A327,AWstandards,13,FALSE)+0.5))</f>
        <v>#VALUE!</v>
      </c>
      <c r="J330" s="22"/>
      <c r="K330" s="19">
        <f t="shared" si="162"/>
      </c>
      <c r="L330" s="19">
        <f t="shared" si="162"/>
      </c>
      <c r="M330" s="19">
        <f t="shared" si="162"/>
      </c>
      <c r="N330" s="19">
        <f t="shared" si="162"/>
      </c>
      <c r="O330" s="19">
        <f t="shared" si="162"/>
      </c>
      <c r="P330" s="19">
        <f t="shared" si="162"/>
      </c>
      <c r="Q330" s="19">
        <f t="shared" si="162"/>
      </c>
      <c r="R330" s="19">
        <f t="shared" si="163"/>
      </c>
      <c r="S330" s="19"/>
    </row>
    <row r="331" spans="1:19" ht="15">
      <c r="A331" s="20"/>
      <c r="B331" s="93" t="s">
        <v>21</v>
      </c>
      <c r="C331" s="21">
        <f t="shared" si="164"/>
      </c>
      <c r="D331" s="21">
        <f t="shared" si="165"/>
      </c>
      <c r="E331" s="21">
        <f t="shared" si="166"/>
      </c>
      <c r="F331" s="152" t="s">
        <v>147</v>
      </c>
      <c r="G331" s="134">
        <f>Overallresults!$D$17</f>
        <v>6</v>
      </c>
      <c r="H331" s="14"/>
      <c r="I331" s="14"/>
      <c r="J331" s="22"/>
      <c r="K331" s="19">
        <f t="shared" si="162"/>
      </c>
      <c r="L331" s="19">
        <f t="shared" si="162"/>
      </c>
      <c r="M331" s="19">
        <f t="shared" si="162"/>
      </c>
      <c r="N331" s="19">
        <f t="shared" si="162"/>
      </c>
      <c r="O331" s="19">
        <f t="shared" si="162"/>
      </c>
      <c r="P331" s="19">
        <f t="shared" si="162"/>
      </c>
      <c r="Q331" s="19">
        <f t="shared" si="162"/>
      </c>
      <c r="R331" s="19">
        <f t="shared" si="163"/>
      </c>
      <c r="S331" s="19"/>
    </row>
    <row r="332" spans="1:19" ht="15">
      <c r="A332" s="20"/>
      <c r="B332" s="93" t="s">
        <v>22</v>
      </c>
      <c r="C332" s="21">
        <f t="shared" si="164"/>
      </c>
      <c r="D332" s="21">
        <f t="shared" si="165"/>
      </c>
      <c r="E332" s="21">
        <f t="shared" si="166"/>
      </c>
      <c r="F332" s="152" t="s">
        <v>147</v>
      </c>
      <c r="G332" s="134">
        <f>Overallresults!$D$18</f>
        <v>5</v>
      </c>
      <c r="H332" s="14"/>
      <c r="I332" s="14"/>
      <c r="J332" s="22"/>
      <c r="K332" s="19">
        <f t="shared" si="162"/>
      </c>
      <c r="L332" s="19">
        <f t="shared" si="162"/>
      </c>
      <c r="M332" s="19">
        <f t="shared" si="162"/>
      </c>
      <c r="N332" s="19">
        <f t="shared" si="162"/>
      </c>
      <c r="O332" s="19">
        <f t="shared" si="162"/>
      </c>
      <c r="P332" s="19">
        <f t="shared" si="162"/>
      </c>
      <c r="Q332" s="19">
        <f t="shared" si="162"/>
      </c>
      <c r="R332" s="19">
        <f t="shared" si="163"/>
      </c>
      <c r="S332" s="19"/>
    </row>
    <row r="333" spans="1:19" ht="15">
      <c r="A333" s="20"/>
      <c r="B333" s="93" t="s">
        <v>23</v>
      </c>
      <c r="C333" s="21">
        <f t="shared" si="164"/>
      </c>
      <c r="D333" s="21">
        <f t="shared" si="165"/>
      </c>
      <c r="E333" s="21">
        <f t="shared" si="166"/>
      </c>
      <c r="F333" s="152" t="s">
        <v>147</v>
      </c>
      <c r="G333" s="134">
        <f>Overallresults!$D$19</f>
        <v>4</v>
      </c>
      <c r="H333" s="14"/>
      <c r="I333" s="14"/>
      <c r="J333" s="22"/>
      <c r="K333" s="19">
        <f t="shared" si="162"/>
      </c>
      <c r="L333" s="19">
        <f t="shared" si="162"/>
      </c>
      <c r="M333" s="19">
        <f t="shared" si="162"/>
      </c>
      <c r="N333" s="19">
        <f t="shared" si="162"/>
      </c>
      <c r="O333" s="19">
        <f t="shared" si="162"/>
      </c>
      <c r="P333" s="19">
        <f t="shared" si="162"/>
      </c>
      <c r="Q333" s="19">
        <f t="shared" si="162"/>
      </c>
      <c r="R333" s="19">
        <f t="shared" si="163"/>
      </c>
      <c r="S333" s="19"/>
    </row>
    <row r="334" spans="1:19" ht="15">
      <c r="A334" s="20"/>
      <c r="B334" s="93" t="s">
        <v>24</v>
      </c>
      <c r="C334" s="21">
        <f t="shared" si="164"/>
      </c>
      <c r="D334" s="21">
        <f t="shared" si="165"/>
      </c>
      <c r="E334" s="21">
        <f t="shared" si="166"/>
      </c>
      <c r="F334" s="152" t="s">
        <v>147</v>
      </c>
      <c r="G334" s="134">
        <f>Overallresults!$D$20</f>
        <v>0</v>
      </c>
      <c r="H334" s="14"/>
      <c r="I334" s="14"/>
      <c r="J334" s="22"/>
      <c r="K334" s="19">
        <f t="shared" si="162"/>
      </c>
      <c r="L334" s="19">
        <f t="shared" si="162"/>
      </c>
      <c r="M334" s="19">
        <f t="shared" si="162"/>
      </c>
      <c r="N334" s="19">
        <f t="shared" si="162"/>
      </c>
      <c r="O334" s="19">
        <f t="shared" si="162"/>
      </c>
      <c r="P334" s="19">
        <f t="shared" si="162"/>
      </c>
      <c r="Q334" s="19">
        <f t="shared" si="162"/>
      </c>
      <c r="R334" s="19">
        <f t="shared" si="163"/>
      </c>
      <c r="S334" s="19"/>
    </row>
    <row r="335" spans="1:19" ht="15">
      <c r="A335" s="20"/>
      <c r="B335" s="93" t="s">
        <v>25</v>
      </c>
      <c r="C335" s="21">
        <f t="shared" si="164"/>
      </c>
      <c r="D335" s="21">
        <f t="shared" si="165"/>
      </c>
      <c r="E335" s="21">
        <f t="shared" si="166"/>
      </c>
      <c r="F335" s="152" t="s">
        <v>147</v>
      </c>
      <c r="G335" s="134">
        <f>Overallresults!$D$21</f>
        <v>0</v>
      </c>
      <c r="H335" s="14"/>
      <c r="I335" s="14" t="e">
        <f>IF(OR(F335="",F335-VLOOKUP($A327,AWstandards,12,FALSE)&gt;0),0,INT(VLOOKUP($A327,AWstandards,11,FALSE)*(VLOOKUP($A327,AWstandards,12,FALSE)-F335)^VLOOKUP($A327,AWstandards,13,FALSE)+0.5))</f>
        <v>#VALUE!</v>
      </c>
      <c r="J335" s="22"/>
      <c r="K335" s="19">
        <f aca="true" t="shared" si="167" ref="K335:Q335">IF($A335="","",IF(LEFT($A335,1)=K$12,$G335,""))</f>
      </c>
      <c r="L335" s="19">
        <f t="shared" si="167"/>
      </c>
      <c r="M335" s="19">
        <f t="shared" si="167"/>
      </c>
      <c r="N335" s="19">
        <f t="shared" si="167"/>
      </c>
      <c r="O335" s="19">
        <f t="shared" si="167"/>
      </c>
      <c r="P335" s="19">
        <f t="shared" si="167"/>
      </c>
      <c r="Q335" s="19">
        <f t="shared" si="167"/>
      </c>
      <c r="R335" s="19">
        <f t="shared" si="163"/>
      </c>
      <c r="S335" s="19">
        <f>SUM(Decsheets!$V$5:$V$12)-(SUM(K328:Q335))</f>
        <v>23</v>
      </c>
    </row>
    <row r="336" ht="15">
      <c r="D336" s="29"/>
    </row>
    <row r="337" ht="15">
      <c r="D337" s="22"/>
    </row>
    <row r="338" ht="15">
      <c r="D338" s="22"/>
    </row>
    <row r="339" ht="15">
      <c r="D339" s="22"/>
    </row>
    <row r="340" ht="15">
      <c r="D340" s="22"/>
    </row>
    <row r="341" ht="15">
      <c r="D341" s="22"/>
    </row>
    <row r="342" ht="15">
      <c r="D342" s="22"/>
    </row>
    <row r="343" ht="15">
      <c r="D343" s="22"/>
    </row>
    <row r="344" ht="15">
      <c r="D344" s="22"/>
    </row>
    <row r="345" ht="15">
      <c r="D345" s="29"/>
    </row>
    <row r="346" ht="15">
      <c r="D346" s="22"/>
    </row>
    <row r="347" ht="15">
      <c r="D347" s="22"/>
    </row>
    <row r="348" ht="15">
      <c r="D348" s="22"/>
    </row>
    <row r="349" ht="15">
      <c r="D349" s="22"/>
    </row>
    <row r="350" ht="15">
      <c r="D350" s="22"/>
    </row>
    <row r="351" ht="15">
      <c r="D351" s="22"/>
    </row>
    <row r="352" ht="15">
      <c r="D352" s="22"/>
    </row>
    <row r="353" ht="15">
      <c r="D353" s="22"/>
    </row>
    <row r="354" ht="15">
      <c r="D354" s="29"/>
    </row>
    <row r="355" ht="15">
      <c r="D355" s="22"/>
    </row>
    <row r="356" ht="15">
      <c r="D356" s="22"/>
    </row>
    <row r="357" ht="15">
      <c r="D357" s="22"/>
    </row>
    <row r="358" ht="15">
      <c r="D358" s="22"/>
    </row>
    <row r="359" ht="15">
      <c r="D359" s="22"/>
    </row>
    <row r="360" ht="15">
      <c r="D360" s="22"/>
    </row>
    <row r="361" ht="15">
      <c r="D361" s="22"/>
    </row>
    <row r="362" ht="15">
      <c r="D362" s="22"/>
    </row>
  </sheetData>
  <sheetProtection password="CAC7" sheet="1" selectLockedCells="1"/>
  <mergeCells count="4">
    <mergeCell ref="A1:H1"/>
    <mergeCell ref="Q1:S1"/>
    <mergeCell ref="R11:R12"/>
    <mergeCell ref="S11:S12"/>
  </mergeCells>
  <printOptions horizontalCentered="1" verticalCentered="1"/>
  <pageMargins left="0.4330708661417323" right="0.4330708661417323" top="0.4330708661417323" bottom="0.4330708661417323" header="0" footer="0.11811023622047245"/>
  <pageSetup fitToHeight="4" fitToWidth="1" horizontalDpi="600" verticalDpi="600" orientation="portrait" paperSize="9" scale="63" r:id="rId3"/>
  <headerFooter>
    <oddFooter>&amp;LMens scoring results&amp;RPage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Y232"/>
  <sheetViews>
    <sheetView zoomScalePageLayoutView="0" workbookViewId="0" topLeftCell="A97">
      <selection activeCell="A130" sqref="A130"/>
    </sheetView>
  </sheetViews>
  <sheetFormatPr defaultColWidth="9.140625" defaultRowHeight="15"/>
  <cols>
    <col min="1" max="1" width="10.00390625" style="0" customWidth="1"/>
    <col min="2" max="2" width="22.8515625" style="0" customWidth="1"/>
    <col min="3" max="3" width="3.8515625" style="0" customWidth="1"/>
    <col min="4" max="4" width="20.8515625" style="0" customWidth="1"/>
    <col min="5" max="5" width="3.8515625" style="0" customWidth="1"/>
    <col min="6" max="6" width="20.00390625" style="0" customWidth="1"/>
    <col min="7" max="7" width="3.8515625" style="0" customWidth="1"/>
    <col min="8" max="8" width="22.57421875" style="0" customWidth="1"/>
    <col min="9" max="9" width="3.8515625" style="0" customWidth="1"/>
    <col min="10" max="10" width="22.7109375" style="0" customWidth="1"/>
    <col min="11" max="11" width="3.8515625" style="0" customWidth="1"/>
    <col min="12" max="12" width="22.57421875" style="0" customWidth="1"/>
    <col min="13" max="13" width="3.8515625" style="0" customWidth="1"/>
    <col min="14" max="14" width="22.57421875" style="0" customWidth="1"/>
    <col min="15" max="15" width="3.8515625" style="0" customWidth="1"/>
    <col min="16" max="16" width="22.57421875" style="0" customWidth="1"/>
    <col min="17" max="17" width="3.8515625" style="0" customWidth="1"/>
    <col min="18" max="18" width="21.28125" style="0" customWidth="1"/>
  </cols>
  <sheetData>
    <row r="1" spans="1:9" ht="15">
      <c r="A1" s="1"/>
      <c r="B1" s="2"/>
      <c r="C1" s="2"/>
      <c r="D1" s="1"/>
      <c r="E1" s="2"/>
      <c r="F1" s="2"/>
      <c r="G1" s="2"/>
      <c r="H1" s="2"/>
      <c r="I1" s="2"/>
    </row>
    <row r="2" spans="1:9" ht="15">
      <c r="A2" s="2"/>
      <c r="B2" s="1"/>
      <c r="C2" s="1"/>
      <c r="D2" s="1"/>
      <c r="E2" s="2"/>
      <c r="F2" s="2"/>
      <c r="G2" s="2"/>
      <c r="H2" s="2"/>
      <c r="I2" s="2"/>
    </row>
    <row r="3" spans="1:9" ht="15">
      <c r="A3" s="1"/>
      <c r="B3" s="3"/>
      <c r="C3" s="4"/>
      <c r="D3" s="5"/>
      <c r="E3" s="2"/>
      <c r="F3" s="2"/>
      <c r="G3" s="2"/>
      <c r="H3" s="2"/>
      <c r="I3" s="2"/>
    </row>
    <row r="4" spans="8:25" ht="15">
      <c r="H4" s="2"/>
      <c r="I4" s="2"/>
      <c r="S4" s="81" t="s">
        <v>0</v>
      </c>
      <c r="T4" s="81" t="s">
        <v>73</v>
      </c>
      <c r="U4" s="81"/>
      <c r="V4" s="81" t="s">
        <v>76</v>
      </c>
      <c r="W4" s="82"/>
      <c r="X4" s="82"/>
      <c r="Y4" s="82"/>
    </row>
    <row r="5" spans="8:25" ht="15">
      <c r="H5" s="2"/>
      <c r="I5" s="2"/>
      <c r="S5" s="81" t="str">
        <f>Overallresults!$D3</f>
        <v>B</v>
      </c>
      <c r="T5" s="83" t="str">
        <f>Overallresults!$C3</f>
        <v>Bedfordshire</v>
      </c>
      <c r="U5" s="84"/>
      <c r="V5" s="81">
        <f>Overallresults!$D14</f>
        <v>12</v>
      </c>
      <c r="W5" s="81">
        <f>Overallresults!$E14</f>
        <v>8</v>
      </c>
      <c r="X5" s="82">
        <v>2</v>
      </c>
      <c r="Y5" s="82">
        <v>3</v>
      </c>
    </row>
    <row r="6" spans="8:25" ht="15">
      <c r="H6" s="2"/>
      <c r="I6" s="2"/>
      <c r="S6" s="81" t="str">
        <f>Overallresults!$D4</f>
        <v>C</v>
      </c>
      <c r="T6" s="84" t="str">
        <f>Overallresults!$C4</f>
        <v>Cambridgeshire</v>
      </c>
      <c r="U6" s="84"/>
      <c r="V6" s="81">
        <f>Overallresults!$D15</f>
        <v>10</v>
      </c>
      <c r="W6" s="81">
        <f>Overallresults!$E15</f>
        <v>6</v>
      </c>
      <c r="X6" s="82">
        <v>4</v>
      </c>
      <c r="Y6" s="82">
        <v>5</v>
      </c>
    </row>
    <row r="7" spans="8:25" ht="15">
      <c r="H7" s="2"/>
      <c r="I7" s="2"/>
      <c r="S7" s="81" t="str">
        <f>Overallresults!$D5</f>
        <v>H</v>
      </c>
      <c r="T7" s="84" t="str">
        <f>Overallresults!$C5</f>
        <v>Hertfordshire</v>
      </c>
      <c r="U7" s="84"/>
      <c r="V7" s="81">
        <f>Overallresults!$D16</f>
        <v>8</v>
      </c>
      <c r="W7" s="81">
        <f>Overallresults!$E16</f>
        <v>4</v>
      </c>
      <c r="X7" s="82">
        <v>6</v>
      </c>
      <c r="Y7" s="82">
        <v>7</v>
      </c>
    </row>
    <row r="8" spans="8:25" ht="15">
      <c r="H8" s="2"/>
      <c r="I8" s="2"/>
      <c r="S8" s="81" t="str">
        <f>Overallresults!$D6</f>
        <v>E</v>
      </c>
      <c r="T8" s="84" t="str">
        <f>Overallresults!$C6</f>
        <v>Essex</v>
      </c>
      <c r="U8" s="84"/>
      <c r="V8" s="81">
        <f>Overallresults!$D17</f>
        <v>6</v>
      </c>
      <c r="W8" s="81">
        <f>Overallresults!$E17</f>
        <v>3</v>
      </c>
      <c r="X8" s="82">
        <v>8</v>
      </c>
      <c r="Y8" s="82">
        <v>9</v>
      </c>
    </row>
    <row r="9" spans="8:25" ht="15">
      <c r="H9" s="2"/>
      <c r="I9" s="2"/>
      <c r="S9" s="81" t="str">
        <f>Overallresults!$D7</f>
        <v>N</v>
      </c>
      <c r="T9" s="84" t="str">
        <f>Overallresults!$C7</f>
        <v>Norfolk</v>
      </c>
      <c r="U9" s="84"/>
      <c r="V9" s="81">
        <f>Overallresults!$D18</f>
        <v>5</v>
      </c>
      <c r="W9" s="81">
        <f>Overallresults!$E18</f>
        <v>2</v>
      </c>
      <c r="X9" s="82">
        <v>10</v>
      </c>
      <c r="Y9" s="82">
        <v>11</v>
      </c>
    </row>
    <row r="10" spans="8:25" ht="15">
      <c r="H10" s="2"/>
      <c r="I10" s="2"/>
      <c r="S10" s="81" t="str">
        <f>Overallresults!$D8</f>
        <v>S</v>
      </c>
      <c r="T10" s="84" t="str">
        <f>Overallresults!$C8</f>
        <v>Suffolk</v>
      </c>
      <c r="U10" s="84"/>
      <c r="V10" s="81">
        <f>Overallresults!$D19</f>
        <v>4</v>
      </c>
      <c r="W10" s="81">
        <f>Overallresults!$E19</f>
        <v>1</v>
      </c>
      <c r="X10" s="82">
        <v>12</v>
      </c>
      <c r="Y10" s="82">
        <v>13</v>
      </c>
    </row>
    <row r="11" spans="8:25" ht="15">
      <c r="H11" s="2"/>
      <c r="I11" s="2"/>
      <c r="S11" s="81" t="str">
        <f>Overallresults!$D9</f>
        <v>-</v>
      </c>
      <c r="T11" s="84" t="str">
        <f>Overallresults!$C9</f>
        <v>-</v>
      </c>
      <c r="U11" s="84"/>
      <c r="V11" s="81">
        <f>Overallresults!$D20</f>
        <v>0</v>
      </c>
      <c r="W11" s="81">
        <f>Overallresults!$E20</f>
        <v>0</v>
      </c>
      <c r="X11" s="82">
        <v>14</v>
      </c>
      <c r="Y11" s="82">
        <v>15</v>
      </c>
    </row>
    <row r="12" spans="8:25" ht="15">
      <c r="H12" s="2"/>
      <c r="I12" s="2"/>
      <c r="S12" s="81" t="str">
        <f>Overallresults!$D10</f>
        <v>blank</v>
      </c>
      <c r="T12" s="84" t="str">
        <f>Overallresults!$C10</f>
        <v>blank</v>
      </c>
      <c r="U12" s="84"/>
      <c r="V12" s="81">
        <f>Overallresults!$D21</f>
        <v>0</v>
      </c>
      <c r="W12" s="81">
        <f>Overallresults!$E21</f>
        <v>0</v>
      </c>
      <c r="X12" s="82">
        <v>16</v>
      </c>
      <c r="Y12" s="82">
        <v>17</v>
      </c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17" ht="15">
      <c r="A14" s="105" t="s">
        <v>2</v>
      </c>
      <c r="B14" s="107" t="str">
        <f>$T$5</f>
        <v>Bedfordshire</v>
      </c>
      <c r="C14" s="106"/>
      <c r="D14" s="107" t="str">
        <f>$T$6</f>
        <v>Cambridgeshire</v>
      </c>
      <c r="E14" s="106"/>
      <c r="F14" s="107" t="str">
        <f>$T$7</f>
        <v>Hertfordshire</v>
      </c>
      <c r="G14" s="106"/>
      <c r="H14" s="107" t="str">
        <f>$T$8</f>
        <v>Essex</v>
      </c>
      <c r="I14" s="106"/>
      <c r="J14" s="107" t="str">
        <f>$T$9</f>
        <v>Norfolk</v>
      </c>
      <c r="K14" s="106"/>
      <c r="L14" s="107" t="str">
        <f>$T$10</f>
        <v>Suffolk</v>
      </c>
      <c r="M14" s="106"/>
      <c r="N14" s="107" t="str">
        <f>$T$11</f>
        <v>-</v>
      </c>
      <c r="O14" s="106"/>
      <c r="P14" s="107" t="str">
        <f>$T$12</f>
        <v>blank</v>
      </c>
      <c r="Q14" s="106"/>
    </row>
    <row r="15" spans="1:18" ht="15">
      <c r="A15" s="108" t="s">
        <v>3</v>
      </c>
      <c r="B15" s="213" t="s">
        <v>398</v>
      </c>
      <c r="C15" s="110"/>
      <c r="D15" s="111" t="s">
        <v>533</v>
      </c>
      <c r="E15" s="110"/>
      <c r="F15" s="111" t="s">
        <v>513</v>
      </c>
      <c r="G15" s="110"/>
      <c r="H15" s="111" t="s">
        <v>607</v>
      </c>
      <c r="I15" s="110"/>
      <c r="J15" s="111" t="s">
        <v>417</v>
      </c>
      <c r="K15" s="110"/>
      <c r="L15" s="111" t="s">
        <v>459</v>
      </c>
      <c r="M15" s="110"/>
      <c r="N15" s="111"/>
      <c r="O15" s="110"/>
      <c r="P15" s="111"/>
      <c r="Q15" s="110"/>
      <c r="R15" t="s">
        <v>74</v>
      </c>
    </row>
    <row r="16" spans="1:21" ht="15">
      <c r="A16" s="108" t="s">
        <v>4</v>
      </c>
      <c r="B16" s="213" t="s">
        <v>398</v>
      </c>
      <c r="C16" s="110"/>
      <c r="D16" s="111" t="s">
        <v>533</v>
      </c>
      <c r="E16" s="110"/>
      <c r="F16" s="111" t="s">
        <v>513</v>
      </c>
      <c r="G16" s="110"/>
      <c r="H16" s="111" t="s">
        <v>607</v>
      </c>
      <c r="I16" s="110"/>
      <c r="J16" s="111" t="s">
        <v>413</v>
      </c>
      <c r="K16" s="110"/>
      <c r="L16" s="111"/>
      <c r="M16" s="110"/>
      <c r="N16" s="111"/>
      <c r="O16" s="110"/>
      <c r="P16" s="111"/>
      <c r="Q16" s="110"/>
      <c r="T16" s="163"/>
      <c r="U16" s="163"/>
    </row>
    <row r="17" spans="1:21" ht="15">
      <c r="A17" s="108" t="s">
        <v>5</v>
      </c>
      <c r="B17" s="213" t="s">
        <v>633</v>
      </c>
      <c r="C17" s="110"/>
      <c r="D17" s="111" t="s">
        <v>533</v>
      </c>
      <c r="E17" s="110"/>
      <c r="F17" s="111" t="s">
        <v>514</v>
      </c>
      <c r="G17" s="110"/>
      <c r="H17" s="111" t="s">
        <v>608</v>
      </c>
      <c r="I17" s="110"/>
      <c r="J17" s="111" t="s">
        <v>409</v>
      </c>
      <c r="K17" s="110"/>
      <c r="L17" s="111" t="s">
        <v>459</v>
      </c>
      <c r="M17" s="110"/>
      <c r="N17" s="111"/>
      <c r="O17" s="110"/>
      <c r="P17" s="111"/>
      <c r="Q17" s="110"/>
      <c r="T17" s="163" t="s">
        <v>173</v>
      </c>
      <c r="U17" s="163" t="s">
        <v>178</v>
      </c>
    </row>
    <row r="18" spans="1:21" ht="15">
      <c r="A18" s="108" t="s">
        <v>6</v>
      </c>
      <c r="B18" s="213" t="s">
        <v>399</v>
      </c>
      <c r="C18" s="110"/>
      <c r="D18" s="111" t="s">
        <v>534</v>
      </c>
      <c r="E18" s="110"/>
      <c r="F18" s="111" t="s">
        <v>515</v>
      </c>
      <c r="G18" s="110"/>
      <c r="H18" s="111" t="s">
        <v>609</v>
      </c>
      <c r="I18" s="110"/>
      <c r="J18" s="111" t="s">
        <v>410</v>
      </c>
      <c r="K18" s="110"/>
      <c r="L18" s="111" t="s">
        <v>454</v>
      </c>
      <c r="M18" s="110"/>
      <c r="N18" s="111"/>
      <c r="O18" s="110"/>
      <c r="P18" s="111"/>
      <c r="Q18" s="110"/>
      <c r="T18" s="163" t="s">
        <v>119</v>
      </c>
      <c r="U18" s="163" t="s">
        <v>179</v>
      </c>
    </row>
    <row r="19" spans="1:21" ht="15">
      <c r="A19" s="108">
        <v>1500</v>
      </c>
      <c r="B19" s="109"/>
      <c r="C19" s="110"/>
      <c r="D19" s="111" t="s">
        <v>535</v>
      </c>
      <c r="E19" s="110"/>
      <c r="F19" s="111" t="s">
        <v>516</v>
      </c>
      <c r="G19" s="110"/>
      <c r="H19" s="111" t="s">
        <v>610</v>
      </c>
      <c r="I19" s="110"/>
      <c r="J19" s="111" t="s">
        <v>411</v>
      </c>
      <c r="K19" s="110"/>
      <c r="L19" s="111"/>
      <c r="M19" s="110"/>
      <c r="N19" s="111"/>
      <c r="O19" s="110"/>
      <c r="P19" s="111"/>
      <c r="Q19" s="110"/>
      <c r="T19" s="163" t="s">
        <v>174</v>
      </c>
      <c r="U19" s="163" t="s">
        <v>118</v>
      </c>
    </row>
    <row r="20" spans="1:21" ht="15">
      <c r="A20" s="108">
        <v>5000</v>
      </c>
      <c r="B20" s="109"/>
      <c r="C20" s="110"/>
      <c r="D20" s="111" t="s">
        <v>536</v>
      </c>
      <c r="E20" s="110"/>
      <c r="F20" s="111" t="s">
        <v>528</v>
      </c>
      <c r="G20" s="110"/>
      <c r="H20" s="111" t="s">
        <v>611</v>
      </c>
      <c r="I20" s="110"/>
      <c r="J20" s="111" t="s">
        <v>412</v>
      </c>
      <c r="K20" s="110"/>
      <c r="L20" s="111" t="s">
        <v>455</v>
      </c>
      <c r="M20" s="110"/>
      <c r="N20" s="111"/>
      <c r="O20" s="110"/>
      <c r="P20" s="111"/>
      <c r="Q20" s="110"/>
      <c r="T20" s="163" t="s">
        <v>175</v>
      </c>
      <c r="U20" s="163" t="s">
        <v>180</v>
      </c>
    </row>
    <row r="21" spans="1:21" ht="15">
      <c r="A21" s="112" t="s">
        <v>8</v>
      </c>
      <c r="B21" s="213" t="s">
        <v>400</v>
      </c>
      <c r="C21" s="110"/>
      <c r="D21" s="111" t="s">
        <v>537</v>
      </c>
      <c r="E21" s="110"/>
      <c r="F21" s="111" t="s">
        <v>517</v>
      </c>
      <c r="G21" s="110"/>
      <c r="H21" s="111" t="s">
        <v>612</v>
      </c>
      <c r="I21" s="110"/>
      <c r="J21" s="111"/>
      <c r="K21" s="110"/>
      <c r="L21" s="111"/>
      <c r="M21" s="110"/>
      <c r="N21" s="111"/>
      <c r="O21" s="110"/>
      <c r="P21" s="111"/>
      <c r="Q21" s="110"/>
      <c r="T21" s="163" t="s">
        <v>158</v>
      </c>
      <c r="U21" s="163" t="s">
        <v>181</v>
      </c>
    </row>
    <row r="22" spans="1:21" ht="15">
      <c r="A22" s="112" t="s">
        <v>196</v>
      </c>
      <c r="B22" s="213" t="s">
        <v>633</v>
      </c>
      <c r="C22" s="110"/>
      <c r="D22" s="111" t="s">
        <v>538</v>
      </c>
      <c r="E22" s="110"/>
      <c r="F22" s="111" t="s">
        <v>514</v>
      </c>
      <c r="G22" s="110"/>
      <c r="H22" s="111" t="s">
        <v>613</v>
      </c>
      <c r="I22" s="110"/>
      <c r="J22" s="111" t="s">
        <v>413</v>
      </c>
      <c r="K22" s="110"/>
      <c r="L22" s="111"/>
      <c r="M22" s="110"/>
      <c r="N22" s="111"/>
      <c r="O22" s="110"/>
      <c r="P22" s="111"/>
      <c r="Q22" s="110"/>
      <c r="T22" s="163" t="s">
        <v>176</v>
      </c>
      <c r="U22" s="163" t="s">
        <v>182</v>
      </c>
    </row>
    <row r="23" spans="1:21" ht="15">
      <c r="A23" s="112" t="s">
        <v>216</v>
      </c>
      <c r="B23" s="109"/>
      <c r="C23" s="110"/>
      <c r="D23" s="111"/>
      <c r="E23" s="110"/>
      <c r="F23" s="111" t="s">
        <v>518</v>
      </c>
      <c r="G23" s="110"/>
      <c r="H23" s="111" t="s">
        <v>614</v>
      </c>
      <c r="I23" s="110"/>
      <c r="J23" s="111" t="s">
        <v>414</v>
      </c>
      <c r="K23" s="110"/>
      <c r="L23" s="111" t="s">
        <v>456</v>
      </c>
      <c r="M23" s="110"/>
      <c r="N23" s="111"/>
      <c r="O23" s="110"/>
      <c r="P23" s="111"/>
      <c r="Q23" s="110"/>
      <c r="T23" s="163" t="s">
        <v>177</v>
      </c>
      <c r="U23" s="163" t="s">
        <v>183</v>
      </c>
    </row>
    <row r="24" spans="1:21" ht="15">
      <c r="A24" s="112" t="s">
        <v>9</v>
      </c>
      <c r="B24" s="213" t="s">
        <v>401</v>
      </c>
      <c r="C24" s="110"/>
      <c r="D24" s="111" t="s">
        <v>539</v>
      </c>
      <c r="E24" s="110"/>
      <c r="F24" s="111" t="s">
        <v>519</v>
      </c>
      <c r="G24" s="110"/>
      <c r="H24" s="111" t="s">
        <v>618</v>
      </c>
      <c r="I24" s="110"/>
      <c r="J24" s="111" t="s">
        <v>415</v>
      </c>
      <c r="K24" s="110"/>
      <c r="L24" s="111"/>
      <c r="M24" s="110"/>
      <c r="N24" s="111"/>
      <c r="O24" s="110"/>
      <c r="P24" s="111"/>
      <c r="Q24" s="110"/>
      <c r="T24" s="163" t="s">
        <v>159</v>
      </c>
      <c r="U24" s="163" t="s">
        <v>184</v>
      </c>
    </row>
    <row r="25" spans="1:21" ht="15">
      <c r="A25" s="112" t="s">
        <v>10</v>
      </c>
      <c r="B25" s="213" t="s">
        <v>402</v>
      </c>
      <c r="C25" s="110"/>
      <c r="D25" s="111" t="s">
        <v>540</v>
      </c>
      <c r="E25" s="110"/>
      <c r="F25" s="111" t="s">
        <v>520</v>
      </c>
      <c r="G25" s="110"/>
      <c r="H25" s="111" t="s">
        <v>615</v>
      </c>
      <c r="I25" s="110"/>
      <c r="J25" s="111" t="s">
        <v>415</v>
      </c>
      <c r="K25" s="110"/>
      <c r="L25" s="111" t="s">
        <v>457</v>
      </c>
      <c r="M25" s="110"/>
      <c r="N25" s="111"/>
      <c r="O25" s="110"/>
      <c r="P25" s="111"/>
      <c r="Q25" s="110"/>
      <c r="T25" s="163"/>
      <c r="U25" s="163" t="s">
        <v>185</v>
      </c>
    </row>
    <row r="26" spans="1:17" ht="15">
      <c r="A26" s="112" t="s">
        <v>11</v>
      </c>
      <c r="B26" s="213" t="s">
        <v>402</v>
      </c>
      <c r="C26" s="110"/>
      <c r="D26" s="111" t="s">
        <v>541</v>
      </c>
      <c r="E26" s="110"/>
      <c r="F26" s="111" t="s">
        <v>521</v>
      </c>
      <c r="G26" s="110"/>
      <c r="H26" s="111" t="s">
        <v>616</v>
      </c>
      <c r="I26" s="110"/>
      <c r="J26" s="111" t="s">
        <v>415</v>
      </c>
      <c r="K26" s="110"/>
      <c r="L26" s="111" t="s">
        <v>657</v>
      </c>
      <c r="M26" s="110"/>
      <c r="N26" s="111"/>
      <c r="O26" s="110"/>
      <c r="P26" s="111"/>
      <c r="Q26" s="110"/>
    </row>
    <row r="27" spans="1:17" ht="15">
      <c r="A27" s="112" t="s">
        <v>205</v>
      </c>
      <c r="B27" s="213" t="s">
        <v>403</v>
      </c>
      <c r="C27" s="110"/>
      <c r="D27" s="111" t="s">
        <v>542</v>
      </c>
      <c r="E27" s="110"/>
      <c r="F27" s="111" t="s">
        <v>522</v>
      </c>
      <c r="G27" s="110"/>
      <c r="H27" s="111" t="s">
        <v>617</v>
      </c>
      <c r="I27" s="110"/>
      <c r="J27" s="111" t="s">
        <v>416</v>
      </c>
      <c r="K27" s="110"/>
      <c r="L27" s="111"/>
      <c r="M27" s="110"/>
      <c r="N27" s="111"/>
      <c r="O27" s="110"/>
      <c r="P27" s="111"/>
      <c r="Q27" s="110"/>
    </row>
    <row r="28" spans="1:17" ht="15">
      <c r="A28" s="112" t="s">
        <v>15</v>
      </c>
      <c r="B28" s="213" t="s">
        <v>404</v>
      </c>
      <c r="C28" s="110"/>
      <c r="D28" s="111" t="s">
        <v>543</v>
      </c>
      <c r="E28" s="110"/>
      <c r="F28" s="111" t="s">
        <v>523</v>
      </c>
      <c r="G28" s="110"/>
      <c r="H28" s="111" t="s">
        <v>620</v>
      </c>
      <c r="I28" s="110"/>
      <c r="J28" s="111" t="s">
        <v>416</v>
      </c>
      <c r="K28" s="110"/>
      <c r="L28" s="111"/>
      <c r="M28" s="110"/>
      <c r="N28" s="111"/>
      <c r="O28" s="110"/>
      <c r="P28" s="111"/>
      <c r="Q28" s="110"/>
    </row>
    <row r="29" spans="1:17" ht="15">
      <c r="A29" s="112" t="s">
        <v>13</v>
      </c>
      <c r="B29" s="213" t="s">
        <v>405</v>
      </c>
      <c r="C29" s="110"/>
      <c r="D29" s="111" t="s">
        <v>544</v>
      </c>
      <c r="E29" s="110"/>
      <c r="F29" s="111" t="s">
        <v>524</v>
      </c>
      <c r="G29" s="110"/>
      <c r="H29" s="111" t="s">
        <v>668</v>
      </c>
      <c r="I29" s="110"/>
      <c r="J29" s="111" t="s">
        <v>416</v>
      </c>
      <c r="K29" s="110"/>
      <c r="L29" s="111" t="s">
        <v>458</v>
      </c>
      <c r="M29" s="110"/>
      <c r="N29" s="111"/>
      <c r="O29" s="110"/>
      <c r="P29" s="111"/>
      <c r="Q29" s="110"/>
    </row>
    <row r="30" spans="1:17" ht="15">
      <c r="A30" s="112" t="s">
        <v>12</v>
      </c>
      <c r="B30" s="213" t="s">
        <v>405</v>
      </c>
      <c r="C30" s="110"/>
      <c r="D30" s="111" t="s">
        <v>544</v>
      </c>
      <c r="E30" s="110"/>
      <c r="F30" s="111" t="s">
        <v>523</v>
      </c>
      <c r="G30" s="110"/>
      <c r="H30" s="111" t="s">
        <v>619</v>
      </c>
      <c r="I30" s="110"/>
      <c r="J30" s="111" t="s">
        <v>415</v>
      </c>
      <c r="K30" s="110"/>
      <c r="L30" s="111" t="s">
        <v>458</v>
      </c>
      <c r="M30" s="110"/>
      <c r="N30" s="111"/>
      <c r="O30" s="110"/>
      <c r="P30" s="111"/>
      <c r="Q30" s="110"/>
    </row>
    <row r="31" spans="1:17" ht="15">
      <c r="A31" s="112" t="s">
        <v>14</v>
      </c>
      <c r="B31" s="213" t="s">
        <v>405</v>
      </c>
      <c r="C31" s="110"/>
      <c r="D31" s="111" t="s">
        <v>544</v>
      </c>
      <c r="E31" s="110"/>
      <c r="F31" s="111" t="s">
        <v>525</v>
      </c>
      <c r="G31" s="110"/>
      <c r="H31" s="111" t="s">
        <v>619</v>
      </c>
      <c r="I31" s="110"/>
      <c r="J31" s="111" t="s">
        <v>416</v>
      </c>
      <c r="K31" s="110"/>
      <c r="L31" s="111" t="s">
        <v>458</v>
      </c>
      <c r="M31" s="110"/>
      <c r="N31" s="111"/>
      <c r="O31" s="110"/>
      <c r="P31" s="111"/>
      <c r="Q31" s="110"/>
    </row>
    <row r="32" spans="1:17" ht="15">
      <c r="A32" s="112" t="s">
        <v>16</v>
      </c>
      <c r="B32" s="213" t="str">
        <f>$T$5</f>
        <v>Bedfordshire</v>
      </c>
      <c r="C32" s="110"/>
      <c r="D32" s="113" t="str">
        <f>$T$6</f>
        <v>Cambridgeshire</v>
      </c>
      <c r="E32" s="110"/>
      <c r="F32" s="113" t="str">
        <f>$T$7</f>
        <v>Hertfordshire</v>
      </c>
      <c r="G32" s="110"/>
      <c r="H32" s="113" t="str">
        <f>$T$8</f>
        <v>Essex</v>
      </c>
      <c r="I32" s="110"/>
      <c r="J32" s="113" t="str">
        <f>$T$9</f>
        <v>Norfolk</v>
      </c>
      <c r="K32" s="110"/>
      <c r="L32" s="113" t="str">
        <f>$T$10</f>
        <v>Suffolk</v>
      </c>
      <c r="M32" s="110"/>
      <c r="N32" s="113" t="str">
        <f>$T$11</f>
        <v>-</v>
      </c>
      <c r="O32" s="110"/>
      <c r="P32" s="113" t="str">
        <f>$T$12</f>
        <v>blank</v>
      </c>
      <c r="Q32" s="110"/>
    </row>
    <row r="33" spans="1:17" ht="15">
      <c r="A33" s="112" t="s">
        <v>212</v>
      </c>
      <c r="B33" s="215" t="str">
        <f>$T$5</f>
        <v>Bedfordshire</v>
      </c>
      <c r="C33" s="110"/>
      <c r="D33" s="113" t="str">
        <f>$T$6</f>
        <v>Cambridgeshire</v>
      </c>
      <c r="E33" s="110"/>
      <c r="F33" s="113" t="str">
        <f>$T$7</f>
        <v>Hertfordshire</v>
      </c>
      <c r="G33" s="110"/>
      <c r="H33" s="113" t="str">
        <f>$T$8</f>
        <v>Essex</v>
      </c>
      <c r="I33" s="110"/>
      <c r="J33" s="113" t="str">
        <f>$T$9</f>
        <v>Norfolk</v>
      </c>
      <c r="K33" s="110"/>
      <c r="L33" s="113" t="str">
        <f>$T$10</f>
        <v>Suffolk</v>
      </c>
      <c r="M33" s="110"/>
      <c r="N33" s="113" t="str">
        <f>$T$11</f>
        <v>-</v>
      </c>
      <c r="O33" s="110"/>
      <c r="P33" s="113" t="str">
        <f>$T$12</f>
        <v>blank</v>
      </c>
      <c r="Q33" s="110"/>
    </row>
    <row r="34" spans="1:17" ht="15">
      <c r="A34" s="112"/>
      <c r="B34" s="114" t="s">
        <v>17</v>
      </c>
      <c r="C34" s="115"/>
      <c r="D34" s="116" t="s">
        <v>17</v>
      </c>
      <c r="E34" s="115"/>
      <c r="F34" s="116" t="s">
        <v>17</v>
      </c>
      <c r="G34" s="115"/>
      <c r="H34" s="116" t="s">
        <v>17</v>
      </c>
      <c r="I34" s="115"/>
      <c r="J34" s="116" t="s">
        <v>17</v>
      </c>
      <c r="K34" s="115"/>
      <c r="L34" s="116" t="s">
        <v>17</v>
      </c>
      <c r="M34" s="115"/>
      <c r="N34" s="116" t="s">
        <v>17</v>
      </c>
      <c r="O34" s="115"/>
      <c r="P34" s="116" t="s">
        <v>17</v>
      </c>
      <c r="Q34" s="115"/>
    </row>
    <row r="35" spans="1:18" ht="15">
      <c r="A35" s="108" t="s">
        <v>3</v>
      </c>
      <c r="B35" s="109"/>
      <c r="C35" s="110"/>
      <c r="D35" s="111" t="s">
        <v>545</v>
      </c>
      <c r="E35" s="110"/>
      <c r="F35" s="111" t="s">
        <v>526</v>
      </c>
      <c r="G35" s="110"/>
      <c r="H35" s="111" t="s">
        <v>608</v>
      </c>
      <c r="I35" s="110"/>
      <c r="J35" s="111" t="s">
        <v>728</v>
      </c>
      <c r="K35" s="110"/>
      <c r="L35" s="111"/>
      <c r="M35" s="110"/>
      <c r="N35" s="111"/>
      <c r="O35" s="110"/>
      <c r="P35" s="111"/>
      <c r="Q35" s="110"/>
      <c r="R35" t="s">
        <v>75</v>
      </c>
    </row>
    <row r="36" spans="1:17" ht="15">
      <c r="A36" s="108" t="s">
        <v>4</v>
      </c>
      <c r="B36" s="109"/>
      <c r="C36" s="110"/>
      <c r="D36" s="111" t="s">
        <v>545</v>
      </c>
      <c r="E36" s="110"/>
      <c r="F36" s="111" t="s">
        <v>526</v>
      </c>
      <c r="G36" s="110"/>
      <c r="H36" s="111" t="s">
        <v>622</v>
      </c>
      <c r="I36" s="110"/>
      <c r="J36" s="111" t="s">
        <v>728</v>
      </c>
      <c r="K36" s="110"/>
      <c r="L36" s="111"/>
      <c r="M36" s="110"/>
      <c r="N36" s="111"/>
      <c r="O36" s="110"/>
      <c r="P36" s="111"/>
      <c r="Q36" s="110"/>
    </row>
    <row r="37" spans="1:17" ht="15">
      <c r="A37" s="108" t="s">
        <v>5</v>
      </c>
      <c r="B37" s="109"/>
      <c r="C37" s="110"/>
      <c r="D37" s="111" t="s">
        <v>546</v>
      </c>
      <c r="E37" s="110"/>
      <c r="F37" s="111" t="s">
        <v>515</v>
      </c>
      <c r="G37" s="110"/>
      <c r="H37" s="111" t="s">
        <v>623</v>
      </c>
      <c r="I37" s="110"/>
      <c r="J37" s="111" t="s">
        <v>417</v>
      </c>
      <c r="K37" s="110"/>
      <c r="L37" s="111"/>
      <c r="M37" s="110"/>
      <c r="N37" s="111"/>
      <c r="O37" s="110"/>
      <c r="P37" s="111"/>
      <c r="Q37" s="110"/>
    </row>
    <row r="38" spans="1:17" ht="15">
      <c r="A38" s="108" t="s">
        <v>6</v>
      </c>
      <c r="B38" s="109"/>
      <c r="C38" s="110"/>
      <c r="D38" s="111" t="s">
        <v>547</v>
      </c>
      <c r="E38" s="110"/>
      <c r="F38" s="111" t="s">
        <v>527</v>
      </c>
      <c r="G38" s="110"/>
      <c r="H38" s="111" t="s">
        <v>624</v>
      </c>
      <c r="I38" s="110"/>
      <c r="J38" s="111"/>
      <c r="K38" s="110"/>
      <c r="L38" s="111"/>
      <c r="M38" s="110"/>
      <c r="N38" s="111"/>
      <c r="O38" s="110"/>
      <c r="P38" s="111"/>
      <c r="Q38" s="110"/>
    </row>
    <row r="39" spans="1:17" ht="15">
      <c r="A39" s="108">
        <v>1500</v>
      </c>
      <c r="B39" s="109"/>
      <c r="C39" s="110"/>
      <c r="D39" s="111" t="s">
        <v>548</v>
      </c>
      <c r="E39" s="110"/>
      <c r="F39" s="111"/>
      <c r="G39" s="110"/>
      <c r="H39" s="111" t="s">
        <v>625</v>
      </c>
      <c r="I39" s="110"/>
      <c r="J39" s="111"/>
      <c r="K39" s="110"/>
      <c r="L39" s="111"/>
      <c r="M39" s="110"/>
      <c r="N39" s="111"/>
      <c r="O39" s="110"/>
      <c r="P39" s="111"/>
      <c r="Q39" s="110"/>
    </row>
    <row r="40" spans="1:17" ht="15">
      <c r="A40" s="108">
        <v>5000</v>
      </c>
      <c r="B40" s="109"/>
      <c r="C40" s="110"/>
      <c r="D40" s="111"/>
      <c r="E40" s="110"/>
      <c r="F40" s="111"/>
      <c r="G40" s="110"/>
      <c r="H40" s="111" t="s">
        <v>610</v>
      </c>
      <c r="I40" s="110"/>
      <c r="J40" s="111" t="s">
        <v>418</v>
      </c>
      <c r="K40" s="110"/>
      <c r="L40" s="111"/>
      <c r="M40" s="110"/>
      <c r="N40" s="111"/>
      <c r="O40" s="110"/>
      <c r="P40" s="111"/>
      <c r="Q40" s="110"/>
    </row>
    <row r="41" spans="1:17" ht="15">
      <c r="A41" s="112" t="s">
        <v>8</v>
      </c>
      <c r="B41" s="109"/>
      <c r="C41" s="110"/>
      <c r="D41" s="111" t="s">
        <v>541</v>
      </c>
      <c r="E41" s="110"/>
      <c r="F41" s="111" t="s">
        <v>519</v>
      </c>
      <c r="G41" s="110"/>
      <c r="H41" s="111" t="s">
        <v>621</v>
      </c>
      <c r="I41" s="110"/>
      <c r="J41" s="111"/>
      <c r="K41" s="110"/>
      <c r="L41" s="111"/>
      <c r="M41" s="110"/>
      <c r="N41" s="111"/>
      <c r="O41" s="110"/>
      <c r="P41" s="111"/>
      <c r="Q41" s="110"/>
    </row>
    <row r="42" spans="1:17" ht="15">
      <c r="A42" s="112" t="s">
        <v>196</v>
      </c>
      <c r="B42" s="213" t="s">
        <v>406</v>
      </c>
      <c r="C42" s="110"/>
      <c r="D42" s="111" t="s">
        <v>549</v>
      </c>
      <c r="E42" s="110"/>
      <c r="F42" s="111" t="s">
        <v>529</v>
      </c>
      <c r="G42" s="110"/>
      <c r="H42" s="111" t="s">
        <v>626</v>
      </c>
      <c r="I42" s="110"/>
      <c r="J42" s="111"/>
      <c r="K42" s="110"/>
      <c r="L42" s="111"/>
      <c r="M42" s="110"/>
      <c r="N42" s="111"/>
      <c r="O42" s="110"/>
      <c r="P42" s="111"/>
      <c r="Q42" s="110"/>
    </row>
    <row r="43" spans="1:17" ht="15">
      <c r="A43" s="112" t="s">
        <v>216</v>
      </c>
      <c r="B43" s="109"/>
      <c r="C43" s="110"/>
      <c r="D43" s="111"/>
      <c r="E43" s="110"/>
      <c r="F43" s="111" t="s">
        <v>529</v>
      </c>
      <c r="G43" s="110"/>
      <c r="H43" s="111" t="s">
        <v>627</v>
      </c>
      <c r="I43" s="110"/>
      <c r="J43" s="111"/>
      <c r="K43" s="110"/>
      <c r="L43" s="111"/>
      <c r="M43" s="110"/>
      <c r="N43" s="111"/>
      <c r="O43" s="110"/>
      <c r="P43" s="111"/>
      <c r="Q43" s="110"/>
    </row>
    <row r="44" spans="1:17" ht="15">
      <c r="A44" s="112" t="s">
        <v>9</v>
      </c>
      <c r="B44" s="213" t="s">
        <v>400</v>
      </c>
      <c r="C44" s="110"/>
      <c r="D44" s="111" t="s">
        <v>537</v>
      </c>
      <c r="E44" s="110"/>
      <c r="F44" s="111" t="s">
        <v>521</v>
      </c>
      <c r="G44" s="110"/>
      <c r="H44" s="111" t="s">
        <v>628</v>
      </c>
      <c r="I44" s="110"/>
      <c r="J44" s="111" t="s">
        <v>419</v>
      </c>
      <c r="K44" s="110"/>
      <c r="L44" s="111"/>
      <c r="M44" s="110"/>
      <c r="N44" s="111"/>
      <c r="O44" s="110"/>
      <c r="P44" s="111"/>
      <c r="Q44" s="110"/>
    </row>
    <row r="45" spans="1:17" ht="15">
      <c r="A45" s="112" t="s">
        <v>10</v>
      </c>
      <c r="B45" s="109"/>
      <c r="C45" s="110"/>
      <c r="D45" s="111" t="s">
        <v>550</v>
      </c>
      <c r="E45" s="110"/>
      <c r="F45" s="111" t="s">
        <v>530</v>
      </c>
      <c r="G45" s="110"/>
      <c r="H45" s="111" t="s">
        <v>621</v>
      </c>
      <c r="I45" s="110"/>
      <c r="J45" s="111" t="s">
        <v>420</v>
      </c>
      <c r="K45" s="110"/>
      <c r="L45" s="111" t="s">
        <v>460</v>
      </c>
      <c r="M45" s="110"/>
      <c r="N45" s="111"/>
      <c r="O45" s="110"/>
      <c r="P45" s="111"/>
      <c r="Q45" s="110"/>
    </row>
    <row r="46" spans="1:17" ht="15">
      <c r="A46" s="112" t="s">
        <v>11</v>
      </c>
      <c r="B46" s="213" t="s">
        <v>404</v>
      </c>
      <c r="C46" s="110"/>
      <c r="D46" s="111" t="s">
        <v>551</v>
      </c>
      <c r="E46" s="110"/>
      <c r="F46" s="111" t="s">
        <v>530</v>
      </c>
      <c r="G46" s="110"/>
      <c r="H46" s="111" t="s">
        <v>629</v>
      </c>
      <c r="I46" s="110"/>
      <c r="J46" s="111"/>
      <c r="K46" s="110"/>
      <c r="L46" s="111"/>
      <c r="M46" s="110"/>
      <c r="N46" s="111"/>
      <c r="O46" s="110"/>
      <c r="P46" s="111"/>
      <c r="Q46" s="110"/>
    </row>
    <row r="47" spans="1:17" ht="15">
      <c r="A47" s="112" t="s">
        <v>205</v>
      </c>
      <c r="B47" s="213" t="s">
        <v>407</v>
      </c>
      <c r="C47" s="110"/>
      <c r="D47" s="111" t="s">
        <v>541</v>
      </c>
      <c r="E47" s="110"/>
      <c r="F47" s="111" t="s">
        <v>531</v>
      </c>
      <c r="G47" s="110"/>
      <c r="H47" s="111" t="s">
        <v>630</v>
      </c>
      <c r="I47" s="110"/>
      <c r="J47" s="111"/>
      <c r="K47" s="110"/>
      <c r="L47" s="111"/>
      <c r="M47" s="110"/>
      <c r="N47" s="111"/>
      <c r="O47" s="110"/>
      <c r="P47" s="111"/>
      <c r="Q47" s="110"/>
    </row>
    <row r="48" spans="1:17" ht="15">
      <c r="A48" s="112" t="s">
        <v>15</v>
      </c>
      <c r="B48" s="213" t="s">
        <v>407</v>
      </c>
      <c r="C48" s="110"/>
      <c r="D48" s="111" t="s">
        <v>545</v>
      </c>
      <c r="E48" s="110"/>
      <c r="F48" s="111" t="s">
        <v>521</v>
      </c>
      <c r="G48" s="110"/>
      <c r="H48" s="111" t="s">
        <v>631</v>
      </c>
      <c r="I48" s="110"/>
      <c r="J48" s="111"/>
      <c r="K48" s="110"/>
      <c r="L48" s="111"/>
      <c r="M48" s="110"/>
      <c r="N48" s="111"/>
      <c r="O48" s="110"/>
      <c r="P48" s="111"/>
      <c r="Q48" s="110"/>
    </row>
    <row r="49" spans="1:17" ht="15">
      <c r="A49" s="112" t="s">
        <v>13</v>
      </c>
      <c r="B49" s="213" t="s">
        <v>407</v>
      </c>
      <c r="C49" s="110"/>
      <c r="D49" s="111" t="s">
        <v>552</v>
      </c>
      <c r="E49" s="110"/>
      <c r="F49" s="111" t="s">
        <v>532</v>
      </c>
      <c r="G49" s="110"/>
      <c r="H49" s="111" t="s">
        <v>619</v>
      </c>
      <c r="I49" s="110"/>
      <c r="J49" s="111"/>
      <c r="K49" s="110"/>
      <c r="L49" s="111" t="s">
        <v>461</v>
      </c>
      <c r="M49" s="110"/>
      <c r="N49" s="111"/>
      <c r="O49" s="110"/>
      <c r="P49" s="111"/>
      <c r="Q49" s="110"/>
    </row>
    <row r="50" spans="1:17" ht="15">
      <c r="A50" s="112" t="s">
        <v>12</v>
      </c>
      <c r="B50" s="213" t="s">
        <v>407</v>
      </c>
      <c r="C50" s="110"/>
      <c r="D50" s="111" t="s">
        <v>546</v>
      </c>
      <c r="E50" s="110"/>
      <c r="F50" s="111" t="s">
        <v>519</v>
      </c>
      <c r="G50" s="110"/>
      <c r="H50" s="111" t="s">
        <v>620</v>
      </c>
      <c r="I50" s="110"/>
      <c r="J50" s="111" t="s">
        <v>416</v>
      </c>
      <c r="K50" s="110"/>
      <c r="L50" s="111" t="s">
        <v>461</v>
      </c>
      <c r="M50" s="110"/>
      <c r="N50" s="111"/>
      <c r="O50" s="110"/>
      <c r="P50" s="111"/>
      <c r="Q50" s="110"/>
    </row>
    <row r="51" spans="1:17" ht="15">
      <c r="A51" s="117" t="s">
        <v>14</v>
      </c>
      <c r="B51" s="214" t="s">
        <v>408</v>
      </c>
      <c r="C51" s="118"/>
      <c r="D51" s="119" t="s">
        <v>552</v>
      </c>
      <c r="E51" s="118"/>
      <c r="F51" s="119" t="s">
        <v>532</v>
      </c>
      <c r="G51" s="118"/>
      <c r="H51" s="119" t="s">
        <v>632</v>
      </c>
      <c r="I51" s="118"/>
      <c r="J51" s="119"/>
      <c r="K51" s="118"/>
      <c r="L51" s="119" t="s">
        <v>461</v>
      </c>
      <c r="M51" s="118"/>
      <c r="N51" s="119"/>
      <c r="O51" s="118"/>
      <c r="P51" s="119"/>
      <c r="Q51" s="118"/>
    </row>
    <row r="52" spans="1:17" ht="15">
      <c r="A52" s="6"/>
      <c r="B52" s="1"/>
      <c r="C52" s="9"/>
      <c r="D52" s="1"/>
      <c r="E52" s="9"/>
      <c r="F52" s="1"/>
      <c r="G52" s="9"/>
      <c r="H52" s="1"/>
      <c r="I52" s="9"/>
      <c r="J52" s="1"/>
      <c r="K52" s="9"/>
      <c r="L52" s="1"/>
      <c r="M52" s="9"/>
      <c r="N52" s="1"/>
      <c r="O52" s="9"/>
      <c r="P52" s="1"/>
      <c r="Q52" s="9"/>
    </row>
    <row r="53" spans="1:17" ht="15">
      <c r="A53" s="164" t="s">
        <v>18</v>
      </c>
      <c r="B53" s="235" t="str">
        <f>$T$5</f>
        <v>Bedfordshire</v>
      </c>
      <c r="C53" s="236"/>
      <c r="D53" s="235" t="str">
        <f>$T$6</f>
        <v>Cambridgeshire</v>
      </c>
      <c r="E53" s="236"/>
      <c r="F53" s="235" t="str">
        <f>$T$7</f>
        <v>Hertfordshire</v>
      </c>
      <c r="G53" s="236"/>
      <c r="H53" s="235" t="str">
        <f>$T$8</f>
        <v>Essex</v>
      </c>
      <c r="I53" s="236"/>
      <c r="J53" s="235" t="str">
        <f>$T$9</f>
        <v>Norfolk</v>
      </c>
      <c r="K53" s="236"/>
      <c r="L53" s="235" t="str">
        <f>$T$10</f>
        <v>Suffolk</v>
      </c>
      <c r="M53" s="236"/>
      <c r="N53" s="235" t="str">
        <f>$T$11</f>
        <v>-</v>
      </c>
      <c r="O53" s="236"/>
      <c r="P53" s="235" t="str">
        <f>$T$12</f>
        <v>blank</v>
      </c>
      <c r="Q53" s="236"/>
    </row>
    <row r="54" spans="1:18" ht="15">
      <c r="A54" s="108" t="s">
        <v>3</v>
      </c>
      <c r="B54" s="227" t="s">
        <v>379</v>
      </c>
      <c r="C54" s="228"/>
      <c r="D54" s="227" t="s">
        <v>375</v>
      </c>
      <c r="E54" s="228"/>
      <c r="F54" s="227" t="s">
        <v>488</v>
      </c>
      <c r="G54" s="228"/>
      <c r="H54" s="227"/>
      <c r="I54" s="228"/>
      <c r="J54" s="227" t="s">
        <v>421</v>
      </c>
      <c r="K54" s="228"/>
      <c r="L54" s="227" t="s">
        <v>462</v>
      </c>
      <c r="M54" s="228"/>
      <c r="N54" s="227"/>
      <c r="O54" s="228"/>
      <c r="P54" s="227"/>
      <c r="Q54" s="228"/>
      <c r="R54" t="s">
        <v>82</v>
      </c>
    </row>
    <row r="55" spans="1:17" ht="15">
      <c r="A55" s="108" t="s">
        <v>4</v>
      </c>
      <c r="B55" s="237" t="s">
        <v>379</v>
      </c>
      <c r="C55" s="238"/>
      <c r="D55" s="237" t="s">
        <v>584</v>
      </c>
      <c r="E55" s="238"/>
      <c r="F55" s="237" t="s">
        <v>488</v>
      </c>
      <c r="G55" s="238"/>
      <c r="H55" s="239"/>
      <c r="I55" s="240"/>
      <c r="J55" s="237" t="s">
        <v>421</v>
      </c>
      <c r="K55" s="238"/>
      <c r="L55" s="237" t="s">
        <v>462</v>
      </c>
      <c r="M55" s="238"/>
      <c r="N55" s="239"/>
      <c r="O55" s="240"/>
      <c r="P55" s="239"/>
      <c r="Q55" s="240"/>
    </row>
    <row r="56" spans="1:17" ht="15">
      <c r="A56" s="108" t="s">
        <v>5</v>
      </c>
      <c r="B56" s="227"/>
      <c r="C56" s="228"/>
      <c r="D56" s="227" t="s">
        <v>376</v>
      </c>
      <c r="E56" s="228"/>
      <c r="F56" s="227" t="s">
        <v>489</v>
      </c>
      <c r="G56" s="228"/>
      <c r="H56" s="227"/>
      <c r="I56" s="228"/>
      <c r="J56" s="227" t="s">
        <v>422</v>
      </c>
      <c r="K56" s="228"/>
      <c r="L56" s="227" t="s">
        <v>667</v>
      </c>
      <c r="M56" s="228"/>
      <c r="N56" s="227"/>
      <c r="O56" s="228"/>
      <c r="P56" s="227"/>
      <c r="Q56" s="228"/>
    </row>
    <row r="57" spans="1:17" ht="15">
      <c r="A57" s="108" t="s">
        <v>6</v>
      </c>
      <c r="B57" s="227"/>
      <c r="C57" s="228"/>
      <c r="D57" s="227" t="s">
        <v>377</v>
      </c>
      <c r="E57" s="228"/>
      <c r="F57" s="227" t="s">
        <v>490</v>
      </c>
      <c r="G57" s="228"/>
      <c r="H57" s="227"/>
      <c r="I57" s="228"/>
      <c r="J57" s="227" t="s">
        <v>423</v>
      </c>
      <c r="K57" s="228"/>
      <c r="L57" s="227"/>
      <c r="M57" s="228"/>
      <c r="N57" s="227"/>
      <c r="O57" s="228"/>
      <c r="P57" s="227"/>
      <c r="Q57" s="228"/>
    </row>
    <row r="58" spans="1:17" ht="15">
      <c r="A58" s="108" t="s">
        <v>85</v>
      </c>
      <c r="B58" s="227" t="s">
        <v>380</v>
      </c>
      <c r="C58" s="228"/>
      <c r="D58" s="227" t="s">
        <v>378</v>
      </c>
      <c r="E58" s="228"/>
      <c r="F58" s="227" t="s">
        <v>491</v>
      </c>
      <c r="G58" s="228"/>
      <c r="H58" s="227"/>
      <c r="I58" s="228"/>
      <c r="J58" s="227" t="s">
        <v>424</v>
      </c>
      <c r="K58" s="228"/>
      <c r="L58" s="227" t="s">
        <v>463</v>
      </c>
      <c r="M58" s="228"/>
      <c r="N58" s="227"/>
      <c r="O58" s="228"/>
      <c r="P58" s="227"/>
      <c r="Q58" s="228"/>
    </row>
    <row r="59" spans="1:17" ht="15">
      <c r="A59" s="108">
        <v>3000</v>
      </c>
      <c r="B59" s="227"/>
      <c r="C59" s="228"/>
      <c r="D59" s="227" t="s">
        <v>575</v>
      </c>
      <c r="E59" s="228"/>
      <c r="F59" s="227" t="s">
        <v>492</v>
      </c>
      <c r="G59" s="228"/>
      <c r="H59" s="227"/>
      <c r="I59" s="228"/>
      <c r="J59" s="227"/>
      <c r="K59" s="228"/>
      <c r="L59" s="227" t="s">
        <v>464</v>
      </c>
      <c r="M59" s="228"/>
      <c r="N59" s="227"/>
      <c r="O59" s="228"/>
      <c r="P59" s="227"/>
      <c r="Q59" s="228"/>
    </row>
    <row r="60" spans="1:17" ht="15">
      <c r="A60" s="112" t="s">
        <v>19</v>
      </c>
      <c r="B60" s="227" t="s">
        <v>381</v>
      </c>
      <c r="C60" s="228"/>
      <c r="D60" s="227" t="s">
        <v>576</v>
      </c>
      <c r="E60" s="228"/>
      <c r="F60" s="227" t="s">
        <v>493</v>
      </c>
      <c r="G60" s="228"/>
      <c r="H60" s="227"/>
      <c r="I60" s="228"/>
      <c r="J60" s="227"/>
      <c r="K60" s="228"/>
      <c r="L60" s="227" t="s">
        <v>465</v>
      </c>
      <c r="M60" s="228"/>
      <c r="N60" s="227"/>
      <c r="O60" s="228"/>
      <c r="P60" s="227"/>
      <c r="Q60" s="228"/>
    </row>
    <row r="61" spans="1:17" ht="15">
      <c r="A61" s="112" t="s">
        <v>196</v>
      </c>
      <c r="B61" s="227"/>
      <c r="C61" s="228"/>
      <c r="D61" s="227"/>
      <c r="E61" s="228"/>
      <c r="F61" s="227" t="s">
        <v>494</v>
      </c>
      <c r="G61" s="228"/>
      <c r="H61" s="227"/>
      <c r="I61" s="228"/>
      <c r="J61" s="227" t="s">
        <v>425</v>
      </c>
      <c r="K61" s="228"/>
      <c r="L61" s="227" t="s">
        <v>465</v>
      </c>
      <c r="M61" s="228"/>
      <c r="N61" s="227"/>
      <c r="O61" s="228"/>
      <c r="P61" s="227"/>
      <c r="Q61" s="228"/>
    </row>
    <row r="62" spans="1:17" ht="15">
      <c r="A62" s="112" t="s">
        <v>216</v>
      </c>
      <c r="B62" s="227"/>
      <c r="C62" s="228"/>
      <c r="D62" s="227" t="s">
        <v>577</v>
      </c>
      <c r="E62" s="228"/>
      <c r="F62" s="227" t="s">
        <v>495</v>
      </c>
      <c r="G62" s="228"/>
      <c r="H62" s="227"/>
      <c r="I62" s="228"/>
      <c r="J62" s="227" t="s">
        <v>423</v>
      </c>
      <c r="K62" s="228"/>
      <c r="L62" s="227"/>
      <c r="M62" s="228"/>
      <c r="N62" s="227"/>
      <c r="O62" s="228"/>
      <c r="P62" s="227"/>
      <c r="Q62" s="228"/>
    </row>
    <row r="63" spans="1:17" ht="15">
      <c r="A63" s="112" t="s">
        <v>9</v>
      </c>
      <c r="B63" s="227"/>
      <c r="C63" s="228"/>
      <c r="D63" s="227" t="s">
        <v>578</v>
      </c>
      <c r="E63" s="228"/>
      <c r="F63" s="227" t="s">
        <v>496</v>
      </c>
      <c r="G63" s="228"/>
      <c r="H63" s="227"/>
      <c r="I63" s="228"/>
      <c r="J63" s="227" t="s">
        <v>425</v>
      </c>
      <c r="K63" s="228"/>
      <c r="L63" s="227" t="s">
        <v>465</v>
      </c>
      <c r="M63" s="228"/>
      <c r="N63" s="227"/>
      <c r="O63" s="228"/>
      <c r="P63" s="227"/>
      <c r="Q63" s="228"/>
    </row>
    <row r="64" spans="1:17" ht="15">
      <c r="A64" s="112" t="s">
        <v>10</v>
      </c>
      <c r="B64" s="227" t="s">
        <v>381</v>
      </c>
      <c r="C64" s="228"/>
      <c r="D64" s="227" t="s">
        <v>579</v>
      </c>
      <c r="E64" s="228"/>
      <c r="F64" s="227" t="s">
        <v>497</v>
      </c>
      <c r="G64" s="228"/>
      <c r="H64" s="227"/>
      <c r="I64" s="228"/>
      <c r="J64" s="227" t="s">
        <v>434</v>
      </c>
      <c r="K64" s="228"/>
      <c r="L64" s="227" t="s">
        <v>462</v>
      </c>
      <c r="M64" s="228"/>
      <c r="N64" s="227"/>
      <c r="O64" s="228"/>
      <c r="P64" s="227"/>
      <c r="Q64" s="228"/>
    </row>
    <row r="65" spans="1:17" ht="15">
      <c r="A65" s="112" t="s">
        <v>11</v>
      </c>
      <c r="B65" s="227" t="s">
        <v>382</v>
      </c>
      <c r="C65" s="228"/>
      <c r="D65" s="227" t="s">
        <v>580</v>
      </c>
      <c r="E65" s="228"/>
      <c r="F65" s="227" t="s">
        <v>498</v>
      </c>
      <c r="G65" s="228"/>
      <c r="H65" s="227"/>
      <c r="I65" s="228"/>
      <c r="J65" s="227" t="s">
        <v>427</v>
      </c>
      <c r="K65" s="228"/>
      <c r="L65" s="227" t="s">
        <v>466</v>
      </c>
      <c r="M65" s="228"/>
      <c r="N65" s="227"/>
      <c r="O65" s="228"/>
      <c r="P65" s="227"/>
      <c r="Q65" s="228"/>
    </row>
    <row r="66" spans="1:17" ht="15">
      <c r="A66" s="112" t="s">
        <v>205</v>
      </c>
      <c r="B66" s="227" t="s">
        <v>383</v>
      </c>
      <c r="C66" s="228"/>
      <c r="D66" s="227" t="s">
        <v>581</v>
      </c>
      <c r="E66" s="228"/>
      <c r="F66" s="227" t="s">
        <v>499</v>
      </c>
      <c r="G66" s="228"/>
      <c r="H66" s="227"/>
      <c r="I66" s="228"/>
      <c r="J66" s="227"/>
      <c r="K66" s="228"/>
      <c r="L66" s="227"/>
      <c r="M66" s="228"/>
      <c r="N66" s="227"/>
      <c r="O66" s="228"/>
      <c r="P66" s="227"/>
      <c r="Q66" s="228"/>
    </row>
    <row r="67" spans="1:17" ht="15">
      <c r="A67" s="112" t="s">
        <v>15</v>
      </c>
      <c r="B67" s="227" t="s">
        <v>383</v>
      </c>
      <c r="C67" s="228"/>
      <c r="D67" s="227"/>
      <c r="E67" s="228"/>
      <c r="F67" s="227" t="s">
        <v>500</v>
      </c>
      <c r="G67" s="228"/>
      <c r="H67" s="227"/>
      <c r="I67" s="228"/>
      <c r="J67" s="227" t="s">
        <v>428</v>
      </c>
      <c r="K67" s="228"/>
      <c r="L67" s="227" t="s">
        <v>467</v>
      </c>
      <c r="M67" s="228"/>
      <c r="N67" s="227"/>
      <c r="O67" s="228"/>
      <c r="P67" s="227"/>
      <c r="Q67" s="228"/>
    </row>
    <row r="68" spans="1:17" ht="15">
      <c r="A68" s="112" t="s">
        <v>13</v>
      </c>
      <c r="B68" s="227" t="s">
        <v>384</v>
      </c>
      <c r="C68" s="228"/>
      <c r="D68" s="227" t="s">
        <v>582</v>
      </c>
      <c r="E68" s="228"/>
      <c r="F68" s="227" t="s">
        <v>501</v>
      </c>
      <c r="G68" s="228"/>
      <c r="H68" s="227"/>
      <c r="I68" s="228"/>
      <c r="J68" s="227" t="s">
        <v>429</v>
      </c>
      <c r="K68" s="228"/>
      <c r="L68" s="227" t="s">
        <v>468</v>
      </c>
      <c r="M68" s="228"/>
      <c r="N68" s="227"/>
      <c r="O68" s="228"/>
      <c r="P68" s="227"/>
      <c r="Q68" s="228"/>
    </row>
    <row r="69" spans="1:17" ht="15">
      <c r="A69" s="112" t="s">
        <v>12</v>
      </c>
      <c r="B69" s="227" t="s">
        <v>385</v>
      </c>
      <c r="C69" s="228"/>
      <c r="D69" s="227" t="s">
        <v>582</v>
      </c>
      <c r="E69" s="228"/>
      <c r="F69" s="227" t="s">
        <v>502</v>
      </c>
      <c r="G69" s="228"/>
      <c r="H69" s="227"/>
      <c r="I69" s="228"/>
      <c r="J69" s="227" t="s">
        <v>425</v>
      </c>
      <c r="K69" s="228"/>
      <c r="L69" s="227" t="s">
        <v>469</v>
      </c>
      <c r="M69" s="228"/>
      <c r="N69" s="227"/>
      <c r="O69" s="228"/>
      <c r="P69" s="227"/>
      <c r="Q69" s="228"/>
    </row>
    <row r="70" spans="1:17" ht="15">
      <c r="A70" s="112" t="s">
        <v>14</v>
      </c>
      <c r="B70" s="227" t="s">
        <v>384</v>
      </c>
      <c r="C70" s="228"/>
      <c r="D70" s="227" t="s">
        <v>582</v>
      </c>
      <c r="E70" s="228"/>
      <c r="F70" s="227" t="s">
        <v>503</v>
      </c>
      <c r="G70" s="228"/>
      <c r="H70" s="227"/>
      <c r="I70" s="228"/>
      <c r="J70" s="227"/>
      <c r="K70" s="228"/>
      <c r="L70" s="227" t="s">
        <v>470</v>
      </c>
      <c r="M70" s="228"/>
      <c r="N70" s="227"/>
      <c r="O70" s="228"/>
      <c r="P70" s="227"/>
      <c r="Q70" s="228"/>
    </row>
    <row r="71" spans="1:17" ht="15">
      <c r="A71" s="112" t="s">
        <v>16</v>
      </c>
      <c r="B71" s="233" t="str">
        <f>$T$5</f>
        <v>Bedfordshire</v>
      </c>
      <c r="C71" s="234"/>
      <c r="D71" s="233" t="str">
        <f>$T$6</f>
        <v>Cambridgeshire</v>
      </c>
      <c r="E71" s="234"/>
      <c r="F71" s="233" t="str">
        <f>$T$7</f>
        <v>Hertfordshire</v>
      </c>
      <c r="G71" s="234"/>
      <c r="H71" s="233" t="str">
        <f>$T$8</f>
        <v>Essex</v>
      </c>
      <c r="I71" s="234"/>
      <c r="J71" s="233" t="str">
        <f>$T$9</f>
        <v>Norfolk</v>
      </c>
      <c r="K71" s="234"/>
      <c r="L71" s="233" t="str">
        <f>$T$10</f>
        <v>Suffolk</v>
      </c>
      <c r="M71" s="234"/>
      <c r="N71" s="233" t="str">
        <f>$T$11</f>
        <v>-</v>
      </c>
      <c r="O71" s="234"/>
      <c r="P71" s="233" t="str">
        <f>$T$12</f>
        <v>blank</v>
      </c>
      <c r="Q71" s="234"/>
    </row>
    <row r="72" spans="1:17" ht="15">
      <c r="A72" s="112" t="s">
        <v>371</v>
      </c>
      <c r="B72" s="233" t="str">
        <f>$T$5</f>
        <v>Bedfordshire</v>
      </c>
      <c r="C72" s="234"/>
      <c r="D72" s="233" t="str">
        <f>$T$6</f>
        <v>Cambridgeshire</v>
      </c>
      <c r="E72" s="234"/>
      <c r="F72" s="233" t="str">
        <f>$T$7</f>
        <v>Hertfordshire</v>
      </c>
      <c r="G72" s="234"/>
      <c r="H72" s="233" t="str">
        <f>$T$8</f>
        <v>Essex</v>
      </c>
      <c r="I72" s="234"/>
      <c r="J72" s="233" t="str">
        <f>$T$9</f>
        <v>Norfolk</v>
      </c>
      <c r="K72" s="234"/>
      <c r="L72" s="233" t="str">
        <f>$T$10</f>
        <v>Suffolk</v>
      </c>
      <c r="M72" s="234"/>
      <c r="N72" s="233" t="str">
        <f>$T$11</f>
        <v>-</v>
      </c>
      <c r="O72" s="234"/>
      <c r="P72" s="233" t="str">
        <f>$T$12</f>
        <v>blank</v>
      </c>
      <c r="Q72" s="234"/>
    </row>
    <row r="73" spans="1:18" ht="15">
      <c r="A73" s="112"/>
      <c r="B73" s="229" t="s">
        <v>17</v>
      </c>
      <c r="C73" s="230"/>
      <c r="D73" s="229" t="s">
        <v>17</v>
      </c>
      <c r="E73" s="230"/>
      <c r="F73" s="229" t="s">
        <v>17</v>
      </c>
      <c r="G73" s="230"/>
      <c r="H73" s="229" t="s">
        <v>17</v>
      </c>
      <c r="I73" s="230"/>
      <c r="J73" s="229" t="s">
        <v>17</v>
      </c>
      <c r="K73" s="230"/>
      <c r="L73" s="229" t="s">
        <v>17</v>
      </c>
      <c r="M73" s="230"/>
      <c r="N73" s="229" t="s">
        <v>17</v>
      </c>
      <c r="O73" s="230"/>
      <c r="P73" s="229" t="s">
        <v>17</v>
      </c>
      <c r="Q73" s="230"/>
      <c r="R73" t="s">
        <v>83</v>
      </c>
    </row>
    <row r="74" spans="1:17" ht="15">
      <c r="A74" s="108" t="s">
        <v>3</v>
      </c>
      <c r="B74" s="227"/>
      <c r="C74" s="228"/>
      <c r="D74" s="227" t="s">
        <v>583</v>
      </c>
      <c r="E74" s="228"/>
      <c r="F74" s="227" t="s">
        <v>504</v>
      </c>
      <c r="G74" s="228"/>
      <c r="H74" s="227"/>
      <c r="I74" s="228"/>
      <c r="J74" s="227" t="s">
        <v>430</v>
      </c>
      <c r="K74" s="228"/>
      <c r="L74" s="227" t="s">
        <v>466</v>
      </c>
      <c r="M74" s="228"/>
      <c r="N74" s="227"/>
      <c r="O74" s="228"/>
      <c r="P74" s="227"/>
      <c r="Q74" s="228"/>
    </row>
    <row r="75" spans="1:17" ht="15">
      <c r="A75" s="108" t="s">
        <v>4</v>
      </c>
      <c r="B75" s="227"/>
      <c r="C75" s="228"/>
      <c r="D75" s="227" t="s">
        <v>589</v>
      </c>
      <c r="E75" s="228"/>
      <c r="F75" s="227" t="s">
        <v>505</v>
      </c>
      <c r="G75" s="228"/>
      <c r="H75" s="227"/>
      <c r="I75" s="228"/>
      <c r="J75" s="227" t="s">
        <v>431</v>
      </c>
      <c r="K75" s="228"/>
      <c r="L75" s="227"/>
      <c r="M75" s="228"/>
      <c r="N75" s="227"/>
      <c r="O75" s="228"/>
      <c r="P75" s="227"/>
      <c r="Q75" s="228"/>
    </row>
    <row r="76" spans="1:17" ht="15">
      <c r="A76" s="108" t="s">
        <v>5</v>
      </c>
      <c r="B76" s="227"/>
      <c r="C76" s="228"/>
      <c r="D76" s="227" t="s">
        <v>585</v>
      </c>
      <c r="E76" s="228"/>
      <c r="F76" s="227" t="s">
        <v>506</v>
      </c>
      <c r="G76" s="228"/>
      <c r="H76" s="227"/>
      <c r="I76" s="228"/>
      <c r="J76" s="227" t="s">
        <v>432</v>
      </c>
      <c r="K76" s="228"/>
      <c r="L76" s="227"/>
      <c r="M76" s="228"/>
      <c r="N76" s="227"/>
      <c r="O76" s="228"/>
      <c r="P76" s="227"/>
      <c r="Q76" s="228"/>
    </row>
    <row r="77" spans="1:17" ht="15">
      <c r="A77" s="108" t="s">
        <v>6</v>
      </c>
      <c r="B77" s="227"/>
      <c r="C77" s="228"/>
      <c r="D77" s="227" t="s">
        <v>586</v>
      </c>
      <c r="E77" s="228"/>
      <c r="F77" s="227" t="s">
        <v>507</v>
      </c>
      <c r="G77" s="228"/>
      <c r="H77" s="227"/>
      <c r="I77" s="228"/>
      <c r="J77" s="227"/>
      <c r="K77" s="228"/>
      <c r="L77" s="227"/>
      <c r="M77" s="228"/>
      <c r="N77" s="227"/>
      <c r="O77" s="228"/>
      <c r="P77" s="227"/>
      <c r="Q77" s="228"/>
    </row>
    <row r="78" spans="1:17" ht="15">
      <c r="A78" s="108" t="s">
        <v>85</v>
      </c>
      <c r="B78" s="227" t="s">
        <v>386</v>
      </c>
      <c r="C78" s="228"/>
      <c r="D78" s="227" t="s">
        <v>587</v>
      </c>
      <c r="E78" s="228"/>
      <c r="F78" s="227" t="s">
        <v>508</v>
      </c>
      <c r="G78" s="228"/>
      <c r="H78" s="227"/>
      <c r="I78" s="228"/>
      <c r="J78" s="227" t="s">
        <v>433</v>
      </c>
      <c r="K78" s="228"/>
      <c r="L78" s="227"/>
      <c r="M78" s="228"/>
      <c r="N78" s="227"/>
      <c r="O78" s="228"/>
      <c r="P78" s="227"/>
      <c r="Q78" s="228"/>
    </row>
    <row r="79" spans="1:17" ht="15">
      <c r="A79" s="108">
        <v>3000</v>
      </c>
      <c r="B79" s="227"/>
      <c r="C79" s="228"/>
      <c r="D79" s="227" t="s">
        <v>588</v>
      </c>
      <c r="E79" s="228"/>
      <c r="F79" s="227" t="s">
        <v>669</v>
      </c>
      <c r="G79" s="228"/>
      <c r="H79" s="227"/>
      <c r="I79" s="228"/>
      <c r="J79" s="227"/>
      <c r="K79" s="228"/>
      <c r="L79" s="227"/>
      <c r="M79" s="228"/>
      <c r="N79" s="227"/>
      <c r="O79" s="228"/>
      <c r="P79" s="227"/>
      <c r="Q79" s="228"/>
    </row>
    <row r="80" spans="1:17" ht="15">
      <c r="A80" s="112" t="s">
        <v>19</v>
      </c>
      <c r="B80" s="227"/>
      <c r="C80" s="228"/>
      <c r="D80" s="227"/>
      <c r="E80" s="228"/>
      <c r="F80" s="227" t="s">
        <v>498</v>
      </c>
      <c r="G80" s="228"/>
      <c r="H80" s="227"/>
      <c r="I80" s="228"/>
      <c r="J80" s="227"/>
      <c r="K80" s="228"/>
      <c r="L80" s="227"/>
      <c r="M80" s="228"/>
      <c r="N80" s="227"/>
      <c r="O80" s="228"/>
      <c r="P80" s="227"/>
      <c r="Q80" s="228"/>
    </row>
    <row r="81" spans="1:17" ht="15">
      <c r="A81" s="112" t="s">
        <v>196</v>
      </c>
      <c r="B81" s="227"/>
      <c r="C81" s="228"/>
      <c r="D81" s="227"/>
      <c r="E81" s="228"/>
      <c r="F81" s="227" t="s">
        <v>504</v>
      </c>
      <c r="G81" s="228"/>
      <c r="H81" s="227"/>
      <c r="I81" s="228"/>
      <c r="J81" s="227"/>
      <c r="K81" s="228"/>
      <c r="L81" s="227"/>
      <c r="M81" s="228"/>
      <c r="N81" s="227"/>
      <c r="O81" s="228"/>
      <c r="P81" s="227"/>
      <c r="Q81" s="228"/>
    </row>
    <row r="82" spans="1:17" ht="15">
      <c r="A82" s="112" t="s">
        <v>216</v>
      </c>
      <c r="B82" s="227"/>
      <c r="C82" s="228"/>
      <c r="D82" s="227"/>
      <c r="E82" s="228"/>
      <c r="F82" s="227" t="s">
        <v>509</v>
      </c>
      <c r="G82" s="228"/>
      <c r="H82" s="227"/>
      <c r="I82" s="228"/>
      <c r="J82" s="227"/>
      <c r="K82" s="228"/>
      <c r="L82" s="227"/>
      <c r="M82" s="228"/>
      <c r="N82" s="227"/>
      <c r="O82" s="228"/>
      <c r="P82" s="227"/>
      <c r="Q82" s="228"/>
    </row>
    <row r="83" spans="1:17" ht="15">
      <c r="A83" s="112" t="s">
        <v>9</v>
      </c>
      <c r="B83" s="227"/>
      <c r="C83" s="228"/>
      <c r="D83" s="227" t="s">
        <v>589</v>
      </c>
      <c r="E83" s="228"/>
      <c r="F83" s="227" t="s">
        <v>510</v>
      </c>
      <c r="G83" s="228"/>
      <c r="H83" s="227"/>
      <c r="I83" s="228"/>
      <c r="J83" s="227" t="s">
        <v>426</v>
      </c>
      <c r="K83" s="228"/>
      <c r="L83" s="227" t="s">
        <v>471</v>
      </c>
      <c r="M83" s="228"/>
      <c r="N83" s="227"/>
      <c r="O83" s="228"/>
      <c r="P83" s="227"/>
      <c r="Q83" s="228"/>
    </row>
    <row r="84" spans="1:17" ht="15">
      <c r="A84" s="112" t="s">
        <v>10</v>
      </c>
      <c r="B84" s="227" t="s">
        <v>387</v>
      </c>
      <c r="C84" s="228"/>
      <c r="D84" s="227" t="s">
        <v>583</v>
      </c>
      <c r="E84" s="228"/>
      <c r="F84" s="227" t="s">
        <v>505</v>
      </c>
      <c r="G84" s="228"/>
      <c r="H84" s="227"/>
      <c r="I84" s="228"/>
      <c r="J84" s="227" t="s">
        <v>425</v>
      </c>
      <c r="K84" s="228"/>
      <c r="L84" s="227" t="s">
        <v>472</v>
      </c>
      <c r="M84" s="228"/>
      <c r="N84" s="227"/>
      <c r="O84" s="228"/>
      <c r="P84" s="227"/>
      <c r="Q84" s="228"/>
    </row>
    <row r="85" spans="1:17" ht="15">
      <c r="A85" s="112" t="s">
        <v>11</v>
      </c>
      <c r="B85" s="227"/>
      <c r="C85" s="228"/>
      <c r="D85" s="227" t="s">
        <v>590</v>
      </c>
      <c r="E85" s="228"/>
      <c r="F85" s="227" t="s">
        <v>502</v>
      </c>
      <c r="G85" s="228"/>
      <c r="H85" s="227"/>
      <c r="I85" s="228"/>
      <c r="J85" s="227" t="s">
        <v>435</v>
      </c>
      <c r="K85" s="228"/>
      <c r="L85" s="227" t="s">
        <v>472</v>
      </c>
      <c r="M85" s="228"/>
      <c r="N85" s="227"/>
      <c r="O85" s="228"/>
      <c r="P85" s="227"/>
      <c r="Q85" s="228"/>
    </row>
    <row r="86" spans="1:17" ht="15">
      <c r="A86" s="112" t="s">
        <v>205</v>
      </c>
      <c r="B86" s="227"/>
      <c r="C86" s="228"/>
      <c r="D86" s="227"/>
      <c r="E86" s="228"/>
      <c r="F86" s="227" t="s">
        <v>511</v>
      </c>
      <c r="G86" s="228"/>
      <c r="H86" s="227"/>
      <c r="I86" s="228"/>
      <c r="J86" s="227"/>
      <c r="K86" s="228"/>
      <c r="L86" s="227"/>
      <c r="M86" s="228"/>
      <c r="N86" s="227"/>
      <c r="O86" s="228"/>
      <c r="P86" s="227"/>
      <c r="Q86" s="228"/>
    </row>
    <row r="87" spans="1:17" ht="15">
      <c r="A87" s="112" t="s">
        <v>15</v>
      </c>
      <c r="B87" s="227" t="s">
        <v>388</v>
      </c>
      <c r="C87" s="228"/>
      <c r="D87" s="227"/>
      <c r="E87" s="228"/>
      <c r="F87" s="227" t="s">
        <v>512</v>
      </c>
      <c r="G87" s="228"/>
      <c r="H87" s="227"/>
      <c r="I87" s="228"/>
      <c r="J87" s="227" t="s">
        <v>429</v>
      </c>
      <c r="K87" s="228"/>
      <c r="L87" s="227" t="s">
        <v>469</v>
      </c>
      <c r="M87" s="228"/>
      <c r="N87" s="227"/>
      <c r="O87" s="228"/>
      <c r="P87" s="227"/>
      <c r="Q87" s="228"/>
    </row>
    <row r="88" spans="1:17" ht="15">
      <c r="A88" s="112" t="s">
        <v>13</v>
      </c>
      <c r="B88" s="227" t="s">
        <v>381</v>
      </c>
      <c r="C88" s="228"/>
      <c r="D88" s="227" t="s">
        <v>591</v>
      </c>
      <c r="E88" s="228"/>
      <c r="F88" s="227" t="s">
        <v>512</v>
      </c>
      <c r="G88" s="228"/>
      <c r="H88" s="227"/>
      <c r="I88" s="228"/>
      <c r="J88" s="227" t="s">
        <v>436</v>
      </c>
      <c r="K88" s="228"/>
      <c r="L88" s="227" t="s">
        <v>470</v>
      </c>
      <c r="M88" s="228"/>
      <c r="N88" s="227"/>
      <c r="O88" s="228"/>
      <c r="P88" s="227"/>
      <c r="Q88" s="228"/>
    </row>
    <row r="89" spans="1:17" ht="15">
      <c r="A89" s="112" t="s">
        <v>12</v>
      </c>
      <c r="B89" s="227" t="s">
        <v>384</v>
      </c>
      <c r="C89" s="228"/>
      <c r="D89" s="227" t="s">
        <v>591</v>
      </c>
      <c r="E89" s="228"/>
      <c r="F89" s="227" t="s">
        <v>512</v>
      </c>
      <c r="G89" s="228"/>
      <c r="H89" s="227"/>
      <c r="I89" s="228"/>
      <c r="J89" s="227" t="s">
        <v>429</v>
      </c>
      <c r="K89" s="228"/>
      <c r="L89" s="227"/>
      <c r="M89" s="228"/>
      <c r="N89" s="227"/>
      <c r="O89" s="228"/>
      <c r="P89" s="227"/>
      <c r="Q89" s="228"/>
    </row>
    <row r="90" spans="1:17" ht="15">
      <c r="A90" s="117" t="s">
        <v>14</v>
      </c>
      <c r="B90" s="231"/>
      <c r="C90" s="232"/>
      <c r="D90" s="231" t="s">
        <v>591</v>
      </c>
      <c r="E90" s="232"/>
      <c r="F90" s="231" t="s">
        <v>501</v>
      </c>
      <c r="G90" s="232"/>
      <c r="H90" s="231"/>
      <c r="I90" s="232"/>
      <c r="J90" s="231"/>
      <c r="K90" s="232"/>
      <c r="L90" s="231" t="s">
        <v>473</v>
      </c>
      <c r="M90" s="232"/>
      <c r="N90" s="231"/>
      <c r="O90" s="232"/>
      <c r="P90" s="231"/>
      <c r="Q90" s="232"/>
    </row>
    <row r="91" spans="1:17" ht="15">
      <c r="A91" s="6"/>
      <c r="B91" s="1"/>
      <c r="C91" s="9"/>
      <c r="D91" s="1"/>
      <c r="E91" s="9"/>
      <c r="F91" s="1"/>
      <c r="G91" s="9"/>
      <c r="H91" s="1"/>
      <c r="I91" s="9"/>
      <c r="J91" s="1"/>
      <c r="K91" s="9"/>
      <c r="L91" s="1"/>
      <c r="M91" s="9"/>
      <c r="N91" s="1"/>
      <c r="O91" s="9"/>
      <c r="P91" s="1"/>
      <c r="Q91" s="9"/>
    </row>
    <row r="92" spans="1:17" ht="15">
      <c r="A92" s="164" t="s">
        <v>89</v>
      </c>
      <c r="B92" s="165" t="str">
        <f>$T$5</f>
        <v>Bedfordshire</v>
      </c>
      <c r="C92" s="166"/>
      <c r="D92" s="165" t="str">
        <f>$T$6</f>
        <v>Cambridgeshire</v>
      </c>
      <c r="E92" s="166"/>
      <c r="F92" s="165" t="str">
        <f>$T$7</f>
        <v>Hertfordshire</v>
      </c>
      <c r="G92" s="166"/>
      <c r="H92" s="165" t="str">
        <f>$T$8</f>
        <v>Essex</v>
      </c>
      <c r="I92" s="166"/>
      <c r="J92" s="165" t="str">
        <f>$T$9</f>
        <v>Norfolk</v>
      </c>
      <c r="K92" s="166"/>
      <c r="L92" s="165" t="str">
        <f>$T$10</f>
        <v>Suffolk</v>
      </c>
      <c r="M92" s="166"/>
      <c r="N92" s="165" t="str">
        <f>$T$11</f>
        <v>-</v>
      </c>
      <c r="O92" s="166"/>
      <c r="P92" s="165" t="str">
        <f>$T$12</f>
        <v>blank</v>
      </c>
      <c r="Q92" s="166"/>
    </row>
    <row r="93" spans="1:18" ht="15">
      <c r="A93" s="108" t="s">
        <v>3</v>
      </c>
      <c r="B93" s="167" t="s">
        <v>395</v>
      </c>
      <c r="C93" s="168"/>
      <c r="D93" s="167" t="s">
        <v>553</v>
      </c>
      <c r="E93" s="168"/>
      <c r="F93" s="167" t="s">
        <v>592</v>
      </c>
      <c r="G93" s="168"/>
      <c r="H93" s="167" t="s">
        <v>634</v>
      </c>
      <c r="I93" s="168"/>
      <c r="J93" s="167" t="s">
        <v>437</v>
      </c>
      <c r="K93" s="168"/>
      <c r="L93" s="167" t="s">
        <v>474</v>
      </c>
      <c r="M93" s="168"/>
      <c r="N93" s="167"/>
      <c r="O93" s="168"/>
      <c r="P93" s="167"/>
      <c r="Q93" s="168"/>
      <c r="R93" t="s">
        <v>90</v>
      </c>
    </row>
    <row r="94" spans="1:17" ht="15">
      <c r="A94" s="108" t="s">
        <v>4</v>
      </c>
      <c r="B94" s="167" t="s">
        <v>390</v>
      </c>
      <c r="C94" s="168"/>
      <c r="D94" s="167" t="s">
        <v>553</v>
      </c>
      <c r="E94" s="168"/>
      <c r="F94" s="167" t="s">
        <v>593</v>
      </c>
      <c r="G94" s="168"/>
      <c r="H94" s="167" t="s">
        <v>635</v>
      </c>
      <c r="I94" s="168"/>
      <c r="J94" s="167" t="s">
        <v>437</v>
      </c>
      <c r="K94" s="168"/>
      <c r="L94" s="167" t="s">
        <v>474</v>
      </c>
      <c r="M94" s="168"/>
      <c r="N94" s="167"/>
      <c r="O94" s="168"/>
      <c r="P94" s="167"/>
      <c r="Q94" s="168"/>
    </row>
    <row r="95" spans="1:17" ht="15">
      <c r="A95" s="108">
        <v>400</v>
      </c>
      <c r="B95" s="167" t="s">
        <v>396</v>
      </c>
      <c r="C95" s="168"/>
      <c r="D95" s="167" t="s">
        <v>554</v>
      </c>
      <c r="E95" s="168"/>
      <c r="F95" s="167" t="s">
        <v>594</v>
      </c>
      <c r="G95" s="168"/>
      <c r="H95" s="167" t="s">
        <v>636</v>
      </c>
      <c r="I95" s="168"/>
      <c r="J95" s="167" t="s">
        <v>438</v>
      </c>
      <c r="K95" s="168"/>
      <c r="L95" s="167" t="s">
        <v>485</v>
      </c>
      <c r="M95" s="168"/>
      <c r="N95" s="167"/>
      <c r="O95" s="168"/>
      <c r="P95" s="167"/>
      <c r="Q95" s="168"/>
    </row>
    <row r="96" spans="1:17" ht="15">
      <c r="A96" s="108">
        <v>800</v>
      </c>
      <c r="B96" s="167" t="s">
        <v>391</v>
      </c>
      <c r="C96" s="168"/>
      <c r="D96" s="167" t="s">
        <v>555</v>
      </c>
      <c r="E96" s="168"/>
      <c r="F96" s="167" t="s">
        <v>595</v>
      </c>
      <c r="G96" s="168"/>
      <c r="H96" s="167" t="s">
        <v>637</v>
      </c>
      <c r="I96" s="168"/>
      <c r="J96" s="167" t="s">
        <v>438</v>
      </c>
      <c r="K96" s="168"/>
      <c r="L96" s="167" t="s">
        <v>475</v>
      </c>
      <c r="M96" s="168"/>
      <c r="N96" s="167"/>
      <c r="O96" s="168"/>
      <c r="P96" s="167"/>
      <c r="Q96" s="168"/>
    </row>
    <row r="97" spans="1:17" ht="15">
      <c r="A97" s="108">
        <v>1500</v>
      </c>
      <c r="B97" s="167"/>
      <c r="C97" s="168"/>
      <c r="D97" s="167" t="s">
        <v>556</v>
      </c>
      <c r="E97" s="168"/>
      <c r="F97" s="167" t="s">
        <v>595</v>
      </c>
      <c r="G97" s="168"/>
      <c r="H97" s="167" t="s">
        <v>638</v>
      </c>
      <c r="I97" s="168"/>
      <c r="J97" s="167" t="s">
        <v>453</v>
      </c>
      <c r="K97" s="168"/>
      <c r="L97" s="167"/>
      <c r="M97" s="168"/>
      <c r="N97" s="167"/>
      <c r="O97" s="168"/>
      <c r="P97" s="167"/>
      <c r="Q97" s="168"/>
    </row>
    <row r="98" spans="1:17" ht="15">
      <c r="A98" s="108">
        <v>3000</v>
      </c>
      <c r="B98" s="167"/>
      <c r="C98" s="168"/>
      <c r="D98" s="167" t="s">
        <v>557</v>
      </c>
      <c r="E98" s="168"/>
      <c r="F98" s="167" t="s">
        <v>596</v>
      </c>
      <c r="G98" s="168"/>
      <c r="H98" s="167" t="s">
        <v>639</v>
      </c>
      <c r="I98" s="168"/>
      <c r="J98" s="167" t="s">
        <v>439</v>
      </c>
      <c r="K98" s="168"/>
      <c r="L98" s="167" t="s">
        <v>476</v>
      </c>
      <c r="M98" s="168"/>
      <c r="N98" s="167"/>
      <c r="O98" s="168"/>
      <c r="P98" s="167"/>
      <c r="Q98" s="168"/>
    </row>
    <row r="99" spans="1:17" ht="15">
      <c r="A99" s="108" t="s">
        <v>19</v>
      </c>
      <c r="B99" s="167"/>
      <c r="C99" s="168"/>
      <c r="D99" s="167" t="s">
        <v>558</v>
      </c>
      <c r="E99" s="168"/>
      <c r="F99" s="167" t="s">
        <v>597</v>
      </c>
      <c r="G99" s="168"/>
      <c r="H99" s="167" t="s">
        <v>640</v>
      </c>
      <c r="I99" s="168"/>
      <c r="J99" s="167" t="s">
        <v>440</v>
      </c>
      <c r="K99" s="168"/>
      <c r="L99" s="167" t="s">
        <v>477</v>
      </c>
      <c r="M99" s="168"/>
      <c r="N99" s="167"/>
      <c r="O99" s="168"/>
      <c r="P99" s="167"/>
      <c r="Q99" s="168"/>
    </row>
    <row r="100" spans="1:17" ht="15">
      <c r="A100" s="112" t="s">
        <v>196</v>
      </c>
      <c r="B100" s="167"/>
      <c r="C100" s="168"/>
      <c r="D100" s="167" t="s">
        <v>558</v>
      </c>
      <c r="E100" s="168"/>
      <c r="F100" s="167" t="s">
        <v>598</v>
      </c>
      <c r="G100" s="168"/>
      <c r="H100" s="167" t="s">
        <v>641</v>
      </c>
      <c r="I100" s="168"/>
      <c r="J100" s="167" t="s">
        <v>440</v>
      </c>
      <c r="K100" s="168"/>
      <c r="L100" s="167" t="s">
        <v>477</v>
      </c>
      <c r="M100" s="168"/>
      <c r="N100" s="167"/>
      <c r="O100" s="168"/>
      <c r="P100" s="167"/>
      <c r="Q100" s="168"/>
    </row>
    <row r="101" spans="1:17" ht="15">
      <c r="A101" s="112" t="s">
        <v>216</v>
      </c>
      <c r="B101" s="167" t="s">
        <v>217</v>
      </c>
      <c r="C101" s="168"/>
      <c r="D101" s="167" t="s">
        <v>217</v>
      </c>
      <c r="E101" s="168"/>
      <c r="F101" s="167" t="s">
        <v>217</v>
      </c>
      <c r="G101" s="168"/>
      <c r="H101" s="167" t="s">
        <v>217</v>
      </c>
      <c r="I101" s="168"/>
      <c r="J101" s="167" t="s">
        <v>217</v>
      </c>
      <c r="K101" s="168"/>
      <c r="L101" s="167" t="s">
        <v>217</v>
      </c>
      <c r="M101" s="168"/>
      <c r="N101" s="167" t="s">
        <v>217</v>
      </c>
      <c r="O101" s="168"/>
      <c r="P101" s="167" t="s">
        <v>217</v>
      </c>
      <c r="Q101" s="168"/>
    </row>
    <row r="102" spans="1:17" ht="15">
      <c r="A102" s="112" t="s">
        <v>9</v>
      </c>
      <c r="B102" s="167" t="s">
        <v>389</v>
      </c>
      <c r="C102" s="168"/>
      <c r="D102" s="167" t="s">
        <v>559</v>
      </c>
      <c r="E102" s="168"/>
      <c r="F102" s="167" t="s">
        <v>597</v>
      </c>
      <c r="G102" s="168"/>
      <c r="H102" s="167" t="s">
        <v>642</v>
      </c>
      <c r="I102" s="168"/>
      <c r="J102" s="167" t="s">
        <v>441</v>
      </c>
      <c r="K102" s="168"/>
      <c r="L102" s="167" t="s">
        <v>478</v>
      </c>
      <c r="M102" s="168"/>
      <c r="N102" s="167"/>
      <c r="O102" s="168"/>
      <c r="P102" s="167"/>
      <c r="Q102" s="168"/>
    </row>
    <row r="103" spans="1:17" ht="15">
      <c r="A103" s="112" t="s">
        <v>10</v>
      </c>
      <c r="B103" s="167" t="s">
        <v>392</v>
      </c>
      <c r="C103" s="168"/>
      <c r="D103" s="167" t="s">
        <v>560</v>
      </c>
      <c r="E103" s="168"/>
      <c r="F103" s="167" t="s">
        <v>599</v>
      </c>
      <c r="G103" s="168"/>
      <c r="H103" s="167" t="s">
        <v>643</v>
      </c>
      <c r="I103" s="168"/>
      <c r="J103" s="167" t="s">
        <v>442</v>
      </c>
      <c r="K103" s="168"/>
      <c r="L103" s="167" t="s">
        <v>474</v>
      </c>
      <c r="M103" s="168"/>
      <c r="N103" s="167"/>
      <c r="O103" s="168"/>
      <c r="P103" s="167"/>
      <c r="Q103" s="168"/>
    </row>
    <row r="104" spans="1:17" ht="15">
      <c r="A104" s="112" t="s">
        <v>11</v>
      </c>
      <c r="B104" s="167" t="s">
        <v>392</v>
      </c>
      <c r="C104" s="168"/>
      <c r="D104" s="167" t="s">
        <v>561</v>
      </c>
      <c r="E104" s="168"/>
      <c r="F104" s="167" t="s">
        <v>665</v>
      </c>
      <c r="G104" s="168"/>
      <c r="H104" s="167" t="s">
        <v>644</v>
      </c>
      <c r="I104" s="168"/>
      <c r="J104" s="167" t="s">
        <v>443</v>
      </c>
      <c r="K104" s="168"/>
      <c r="L104" s="167" t="s">
        <v>479</v>
      </c>
      <c r="M104" s="168"/>
      <c r="N104" s="167"/>
      <c r="O104" s="168"/>
      <c r="P104" s="167"/>
      <c r="Q104" s="168"/>
    </row>
    <row r="105" spans="1:17" ht="15">
      <c r="A105" s="112" t="s">
        <v>205</v>
      </c>
      <c r="B105" s="167" t="s">
        <v>393</v>
      </c>
      <c r="C105" s="168"/>
      <c r="D105" s="167" t="s">
        <v>562</v>
      </c>
      <c r="E105" s="168"/>
      <c r="F105" s="167"/>
      <c r="G105" s="168"/>
      <c r="H105" s="167" t="s">
        <v>645</v>
      </c>
      <c r="I105" s="168"/>
      <c r="J105" s="167" t="s">
        <v>444</v>
      </c>
      <c r="K105" s="168"/>
      <c r="L105" s="167"/>
      <c r="M105" s="168"/>
      <c r="N105" s="167"/>
      <c r="O105" s="168"/>
      <c r="P105" s="167"/>
      <c r="Q105" s="168"/>
    </row>
    <row r="106" spans="1:17" ht="15">
      <c r="A106" s="112" t="s">
        <v>15</v>
      </c>
      <c r="B106" s="167" t="s">
        <v>394</v>
      </c>
      <c r="C106" s="168"/>
      <c r="D106" s="167" t="s">
        <v>563</v>
      </c>
      <c r="E106" s="168"/>
      <c r="F106" s="167" t="s">
        <v>600</v>
      </c>
      <c r="G106" s="168"/>
      <c r="H106" s="167" t="s">
        <v>646</v>
      </c>
      <c r="I106" s="168"/>
      <c r="J106" s="167" t="s">
        <v>440</v>
      </c>
      <c r="K106" s="168"/>
      <c r="L106" s="167" t="s">
        <v>480</v>
      </c>
      <c r="M106" s="168"/>
      <c r="N106" s="167"/>
      <c r="O106" s="168"/>
      <c r="P106" s="167"/>
      <c r="Q106" s="168"/>
    </row>
    <row r="107" spans="1:17" ht="15">
      <c r="A107" s="112" t="s">
        <v>13</v>
      </c>
      <c r="B107" s="167" t="s">
        <v>394</v>
      </c>
      <c r="C107" s="168"/>
      <c r="D107" s="167" t="s">
        <v>564</v>
      </c>
      <c r="E107" s="168"/>
      <c r="F107" s="167" t="s">
        <v>601</v>
      </c>
      <c r="G107" s="168"/>
      <c r="H107" s="167" t="s">
        <v>647</v>
      </c>
      <c r="I107" s="168"/>
      <c r="J107" s="167" t="s">
        <v>445</v>
      </c>
      <c r="K107" s="168"/>
      <c r="L107" s="167" t="s">
        <v>481</v>
      </c>
      <c r="M107" s="168"/>
      <c r="N107" s="167"/>
      <c r="O107" s="168"/>
      <c r="P107" s="167"/>
      <c r="Q107" s="168"/>
    </row>
    <row r="108" spans="1:17" ht="15">
      <c r="A108" s="112" t="s">
        <v>12</v>
      </c>
      <c r="B108" s="167" t="s">
        <v>394</v>
      </c>
      <c r="C108" s="168"/>
      <c r="D108" s="167" t="s">
        <v>565</v>
      </c>
      <c r="E108" s="168"/>
      <c r="F108" s="167" t="s">
        <v>599</v>
      </c>
      <c r="G108" s="168"/>
      <c r="H108" s="167" t="s">
        <v>648</v>
      </c>
      <c r="I108" s="168"/>
      <c r="J108" s="167" t="s">
        <v>446</v>
      </c>
      <c r="K108" s="168"/>
      <c r="L108" s="167" t="s">
        <v>482</v>
      </c>
      <c r="M108" s="168"/>
      <c r="N108" s="167"/>
      <c r="O108" s="168"/>
      <c r="P108" s="167"/>
      <c r="Q108" s="168"/>
    </row>
    <row r="109" spans="1:17" ht="15">
      <c r="A109" s="112" t="s">
        <v>14</v>
      </c>
      <c r="B109" s="167" t="s">
        <v>394</v>
      </c>
      <c r="C109" s="168"/>
      <c r="D109" s="167" t="s">
        <v>566</v>
      </c>
      <c r="E109" s="168"/>
      <c r="F109" s="167" t="s">
        <v>602</v>
      </c>
      <c r="G109" s="168"/>
      <c r="H109" s="167" t="s">
        <v>647</v>
      </c>
      <c r="I109" s="168"/>
      <c r="J109" s="167" t="s">
        <v>447</v>
      </c>
      <c r="K109" s="168"/>
      <c r="L109" s="167" t="s">
        <v>481</v>
      </c>
      <c r="M109" s="168"/>
      <c r="N109" s="167"/>
      <c r="O109" s="168"/>
      <c r="P109" s="167"/>
      <c r="Q109" s="168"/>
    </row>
    <row r="110" spans="1:17" ht="15">
      <c r="A110" s="112" t="s">
        <v>16</v>
      </c>
      <c r="B110" s="171" t="str">
        <f>$T$5</f>
        <v>Bedfordshire</v>
      </c>
      <c r="C110" s="168"/>
      <c r="D110" s="171" t="str">
        <f>$T$6</f>
        <v>Cambridgeshire</v>
      </c>
      <c r="E110" s="168"/>
      <c r="F110" s="171" t="str">
        <f>$T$7</f>
        <v>Hertfordshire</v>
      </c>
      <c r="G110" s="168"/>
      <c r="H110" s="171" t="str">
        <f>$T$8</f>
        <v>Essex</v>
      </c>
      <c r="I110" s="168"/>
      <c r="J110" s="171" t="str">
        <f>$T$9</f>
        <v>Norfolk</v>
      </c>
      <c r="K110" s="168"/>
      <c r="L110" s="171" t="str">
        <f>$T$10</f>
        <v>Suffolk</v>
      </c>
      <c r="M110" s="168"/>
      <c r="N110" s="171" t="str">
        <f>$T$11</f>
        <v>-</v>
      </c>
      <c r="O110" s="168"/>
      <c r="P110" s="171" t="str">
        <f>$T$12</f>
        <v>blank</v>
      </c>
      <c r="Q110" s="168"/>
    </row>
    <row r="111" spans="1:17" ht="15">
      <c r="A111" s="112" t="s">
        <v>212</v>
      </c>
      <c r="B111" s="171" t="str">
        <f>$T$5</f>
        <v>Bedfordshire</v>
      </c>
      <c r="C111" s="168"/>
      <c r="D111" s="171" t="str">
        <f>$T$6</f>
        <v>Cambridgeshire</v>
      </c>
      <c r="E111" s="168"/>
      <c r="F111" s="171" t="str">
        <f>$T$7</f>
        <v>Hertfordshire</v>
      </c>
      <c r="G111" s="168"/>
      <c r="H111" s="171" t="str">
        <f>$T$8</f>
        <v>Essex</v>
      </c>
      <c r="I111" s="168"/>
      <c r="J111" s="171" t="str">
        <f>$T$9</f>
        <v>Norfolk</v>
      </c>
      <c r="K111" s="168"/>
      <c r="L111" s="171" t="str">
        <f>$T$10</f>
        <v>Suffolk</v>
      </c>
      <c r="M111" s="168"/>
      <c r="N111" s="171" t="str">
        <f>$T$11</f>
        <v>-</v>
      </c>
      <c r="O111" s="168"/>
      <c r="P111" s="171" t="str">
        <f>$T$12</f>
        <v>blank</v>
      </c>
      <c r="Q111" s="168"/>
    </row>
    <row r="112" spans="1:18" ht="15">
      <c r="A112" s="112"/>
      <c r="B112" s="116" t="s">
        <v>17</v>
      </c>
      <c r="C112" s="115"/>
      <c r="D112" s="116" t="s">
        <v>17</v>
      </c>
      <c r="E112" s="115"/>
      <c r="F112" s="116" t="s">
        <v>17</v>
      </c>
      <c r="G112" s="115"/>
      <c r="H112" s="116" t="s">
        <v>17</v>
      </c>
      <c r="I112" s="115"/>
      <c r="J112" s="116" t="s">
        <v>17</v>
      </c>
      <c r="K112" s="115"/>
      <c r="L112" s="116" t="s">
        <v>17</v>
      </c>
      <c r="M112" s="115"/>
      <c r="N112" s="116" t="s">
        <v>17</v>
      </c>
      <c r="O112" s="115"/>
      <c r="P112" s="116" t="s">
        <v>17</v>
      </c>
      <c r="Q112" s="115"/>
      <c r="R112" t="s">
        <v>91</v>
      </c>
    </row>
    <row r="113" spans="1:17" ht="15">
      <c r="A113" s="108" t="s">
        <v>3</v>
      </c>
      <c r="B113" s="167"/>
      <c r="C113" s="168"/>
      <c r="D113" s="167" t="s">
        <v>567</v>
      </c>
      <c r="E113" s="168"/>
      <c r="F113" s="167" t="s">
        <v>593</v>
      </c>
      <c r="G113" s="168"/>
      <c r="H113" s="167" t="s">
        <v>649</v>
      </c>
      <c r="I113" s="168"/>
      <c r="J113" s="167" t="s">
        <v>448</v>
      </c>
      <c r="K113" s="168"/>
      <c r="L113" s="167" t="s">
        <v>483</v>
      </c>
      <c r="M113" s="168"/>
      <c r="N113" s="167"/>
      <c r="O113" s="168"/>
      <c r="P113" s="167"/>
      <c r="Q113" s="168"/>
    </row>
    <row r="114" spans="1:17" ht="15">
      <c r="A114" s="108" t="s">
        <v>4</v>
      </c>
      <c r="B114" s="167" t="s">
        <v>396</v>
      </c>
      <c r="C114" s="168"/>
      <c r="D114" s="167" t="s">
        <v>567</v>
      </c>
      <c r="E114" s="168"/>
      <c r="F114" s="167" t="s">
        <v>592</v>
      </c>
      <c r="G114" s="168"/>
      <c r="H114" s="167" t="s">
        <v>650</v>
      </c>
      <c r="I114" s="168"/>
      <c r="J114" s="167" t="s">
        <v>449</v>
      </c>
      <c r="K114" s="168"/>
      <c r="L114" s="167" t="s">
        <v>484</v>
      </c>
      <c r="M114" s="168"/>
      <c r="N114" s="167"/>
      <c r="O114" s="168"/>
      <c r="P114" s="167"/>
      <c r="Q114" s="168"/>
    </row>
    <row r="115" spans="1:17" ht="15">
      <c r="A115" s="108">
        <v>400</v>
      </c>
      <c r="B115" s="167"/>
      <c r="C115" s="168"/>
      <c r="D115" s="167" t="s">
        <v>568</v>
      </c>
      <c r="E115" s="168"/>
      <c r="F115" s="167" t="s">
        <v>603</v>
      </c>
      <c r="G115" s="168"/>
      <c r="H115" s="167" t="s">
        <v>651</v>
      </c>
      <c r="I115" s="168"/>
      <c r="J115" s="167" t="s">
        <v>449</v>
      </c>
      <c r="K115" s="168"/>
      <c r="L115" s="167" t="s">
        <v>475</v>
      </c>
      <c r="M115" s="168"/>
      <c r="N115" s="167"/>
      <c r="O115" s="168"/>
      <c r="P115" s="167"/>
      <c r="Q115" s="168"/>
    </row>
    <row r="116" spans="1:17" ht="15">
      <c r="A116" s="108">
        <v>800</v>
      </c>
      <c r="B116" s="167"/>
      <c r="C116" s="168"/>
      <c r="D116" s="167" t="s">
        <v>569</v>
      </c>
      <c r="E116" s="168"/>
      <c r="F116" s="167"/>
      <c r="G116" s="168"/>
      <c r="H116" s="167" t="s">
        <v>652</v>
      </c>
      <c r="I116" s="168"/>
      <c r="J116" s="167" t="s">
        <v>450</v>
      </c>
      <c r="K116" s="168"/>
      <c r="L116" s="167"/>
      <c r="M116" s="168"/>
      <c r="N116" s="167"/>
      <c r="O116" s="168"/>
      <c r="P116" s="167"/>
      <c r="Q116" s="168"/>
    </row>
    <row r="117" spans="1:17" ht="15">
      <c r="A117" s="108">
        <v>1500</v>
      </c>
      <c r="B117" s="167" t="s">
        <v>397</v>
      </c>
      <c r="C117" s="168"/>
      <c r="D117" s="167" t="s">
        <v>570</v>
      </c>
      <c r="E117" s="168"/>
      <c r="F117" s="167" t="s">
        <v>596</v>
      </c>
      <c r="G117" s="168"/>
      <c r="H117" s="167" t="s">
        <v>639</v>
      </c>
      <c r="I117" s="168"/>
      <c r="J117" s="167" t="s">
        <v>443</v>
      </c>
      <c r="K117" s="168"/>
      <c r="L117" s="167"/>
      <c r="M117" s="168"/>
      <c r="N117" s="167"/>
      <c r="O117" s="168"/>
      <c r="P117" s="167"/>
      <c r="Q117" s="168"/>
    </row>
    <row r="118" spans="1:17" ht="15">
      <c r="A118" s="108">
        <v>3000</v>
      </c>
      <c r="B118" s="167"/>
      <c r="C118" s="168"/>
      <c r="D118" s="167"/>
      <c r="E118" s="168"/>
      <c r="F118" s="167" t="s">
        <v>604</v>
      </c>
      <c r="G118" s="168"/>
      <c r="H118" s="167" t="s">
        <v>638</v>
      </c>
      <c r="I118" s="168"/>
      <c r="J118" s="167"/>
      <c r="K118" s="168"/>
      <c r="L118" s="167"/>
      <c r="M118" s="168"/>
      <c r="N118" s="167"/>
      <c r="O118" s="168"/>
      <c r="P118" s="167"/>
      <c r="Q118" s="168"/>
    </row>
    <row r="119" spans="1:17" ht="15">
      <c r="A119" s="108" t="s">
        <v>19</v>
      </c>
      <c r="B119" s="167"/>
      <c r="C119" s="168"/>
      <c r="D119" s="167" t="s">
        <v>571</v>
      </c>
      <c r="E119" s="168"/>
      <c r="F119" s="167" t="s">
        <v>666</v>
      </c>
      <c r="G119" s="168"/>
      <c r="H119" s="167" t="s">
        <v>653</v>
      </c>
      <c r="I119" s="168"/>
      <c r="J119" s="167" t="s">
        <v>442</v>
      </c>
      <c r="K119" s="168"/>
      <c r="L119" s="167"/>
      <c r="M119" s="168"/>
      <c r="N119" s="167"/>
      <c r="O119" s="168"/>
      <c r="P119" s="167"/>
      <c r="Q119" s="168"/>
    </row>
    <row r="120" spans="1:17" ht="15">
      <c r="A120" s="112" t="s">
        <v>196</v>
      </c>
      <c r="B120" s="167"/>
      <c r="C120" s="168"/>
      <c r="D120" s="167" t="s">
        <v>571</v>
      </c>
      <c r="E120" s="168"/>
      <c r="F120" s="167"/>
      <c r="G120" s="168"/>
      <c r="H120" s="167" t="s">
        <v>638</v>
      </c>
      <c r="I120" s="168"/>
      <c r="J120" s="167" t="s">
        <v>451</v>
      </c>
      <c r="K120" s="168"/>
      <c r="L120" s="167"/>
      <c r="M120" s="168"/>
      <c r="N120" s="167"/>
      <c r="O120" s="168"/>
      <c r="P120" s="167"/>
      <c r="Q120" s="168"/>
    </row>
    <row r="121" spans="1:17" ht="15">
      <c r="A121" s="112" t="s">
        <v>216</v>
      </c>
      <c r="B121" s="167" t="s">
        <v>217</v>
      </c>
      <c r="C121" s="168"/>
      <c r="D121" s="167" t="s">
        <v>569</v>
      </c>
      <c r="E121" s="168"/>
      <c r="F121" s="167" t="s">
        <v>217</v>
      </c>
      <c r="G121" s="168"/>
      <c r="H121" s="167" t="s">
        <v>217</v>
      </c>
      <c r="I121" s="168"/>
      <c r="J121" s="167" t="s">
        <v>217</v>
      </c>
      <c r="K121" s="168"/>
      <c r="L121" s="167" t="s">
        <v>217</v>
      </c>
      <c r="M121" s="168"/>
      <c r="N121" s="167" t="s">
        <v>217</v>
      </c>
      <c r="O121" s="168"/>
      <c r="P121" s="167" t="s">
        <v>217</v>
      </c>
      <c r="Q121" s="168"/>
    </row>
    <row r="122" spans="1:17" ht="15">
      <c r="A122" s="112" t="s">
        <v>9</v>
      </c>
      <c r="B122" s="167"/>
      <c r="C122" s="168"/>
      <c r="D122" s="167" t="s">
        <v>569</v>
      </c>
      <c r="E122" s="168"/>
      <c r="F122" s="167" t="s">
        <v>605</v>
      </c>
      <c r="G122" s="168"/>
      <c r="H122" s="167" t="s">
        <v>654</v>
      </c>
      <c r="I122" s="168"/>
      <c r="J122" s="167" t="s">
        <v>452</v>
      </c>
      <c r="K122" s="168"/>
      <c r="L122" s="167" t="s">
        <v>486</v>
      </c>
      <c r="M122" s="168"/>
      <c r="N122" s="167"/>
      <c r="O122" s="168"/>
      <c r="P122" s="167"/>
      <c r="Q122" s="168"/>
    </row>
    <row r="123" spans="1:17" ht="15">
      <c r="A123" s="112" t="s">
        <v>10</v>
      </c>
      <c r="B123" s="167"/>
      <c r="C123" s="168"/>
      <c r="D123" s="167" t="s">
        <v>572</v>
      </c>
      <c r="E123" s="168"/>
      <c r="F123" s="167"/>
      <c r="G123" s="168"/>
      <c r="H123" s="167" t="s">
        <v>655</v>
      </c>
      <c r="I123" s="168"/>
      <c r="J123" s="167" t="s">
        <v>443</v>
      </c>
      <c r="K123" s="168"/>
      <c r="L123" s="167" t="s">
        <v>487</v>
      </c>
      <c r="M123" s="168"/>
      <c r="N123" s="167"/>
      <c r="O123" s="168"/>
      <c r="P123" s="167"/>
      <c r="Q123" s="168"/>
    </row>
    <row r="124" spans="1:17" ht="15">
      <c r="A124" s="112" t="s">
        <v>11</v>
      </c>
      <c r="B124" s="167"/>
      <c r="C124" s="168"/>
      <c r="D124" s="167" t="s">
        <v>562</v>
      </c>
      <c r="E124" s="168"/>
      <c r="F124" s="167"/>
      <c r="G124" s="168"/>
      <c r="H124" s="167" t="s">
        <v>655</v>
      </c>
      <c r="I124" s="168"/>
      <c r="J124" s="167" t="s">
        <v>453</v>
      </c>
      <c r="K124" s="168"/>
      <c r="L124" s="167" t="s">
        <v>487</v>
      </c>
      <c r="M124" s="168"/>
      <c r="N124" s="167"/>
      <c r="O124" s="168"/>
      <c r="P124" s="167"/>
      <c r="Q124" s="168"/>
    </row>
    <row r="125" spans="1:17" ht="15">
      <c r="A125" s="112" t="s">
        <v>205</v>
      </c>
      <c r="B125" s="167"/>
      <c r="C125" s="168"/>
      <c r="D125" s="167"/>
      <c r="E125" s="168"/>
      <c r="F125" s="167"/>
      <c r="G125" s="168"/>
      <c r="H125" s="167" t="s">
        <v>653</v>
      </c>
      <c r="I125" s="168"/>
      <c r="J125" s="167" t="s">
        <v>446</v>
      </c>
      <c r="K125" s="168"/>
      <c r="L125" s="167"/>
      <c r="M125" s="168"/>
      <c r="N125" s="167"/>
      <c r="O125" s="168"/>
      <c r="P125" s="167"/>
      <c r="Q125" s="168"/>
    </row>
    <row r="126" spans="1:17" ht="15">
      <c r="A126" s="112" t="s">
        <v>15</v>
      </c>
      <c r="B126" s="167" t="s">
        <v>395</v>
      </c>
      <c r="C126" s="168"/>
      <c r="D126" s="167" t="s">
        <v>573</v>
      </c>
      <c r="E126" s="168"/>
      <c r="F126" s="167" t="s">
        <v>606</v>
      </c>
      <c r="G126" s="168"/>
      <c r="H126" s="167" t="s">
        <v>638</v>
      </c>
      <c r="I126" s="168"/>
      <c r="J126" s="167" t="s">
        <v>446</v>
      </c>
      <c r="K126" s="168"/>
      <c r="L126" s="167" t="s">
        <v>482</v>
      </c>
      <c r="M126" s="168"/>
      <c r="N126" s="167"/>
      <c r="O126" s="168"/>
      <c r="P126" s="167"/>
      <c r="Q126" s="168"/>
    </row>
    <row r="127" spans="1:17" ht="15">
      <c r="A127" s="112" t="s">
        <v>13</v>
      </c>
      <c r="B127" s="167" t="s">
        <v>395</v>
      </c>
      <c r="C127" s="168"/>
      <c r="D127" s="167" t="s">
        <v>565</v>
      </c>
      <c r="E127" s="168"/>
      <c r="F127" s="167" t="s">
        <v>599</v>
      </c>
      <c r="G127" s="168"/>
      <c r="H127" s="167" t="s">
        <v>646</v>
      </c>
      <c r="I127" s="168"/>
      <c r="J127" s="167" t="s">
        <v>447</v>
      </c>
      <c r="K127" s="168"/>
      <c r="L127" s="167" t="s">
        <v>482</v>
      </c>
      <c r="M127" s="168"/>
      <c r="N127" s="167"/>
      <c r="O127" s="168"/>
      <c r="P127" s="167"/>
      <c r="Q127" s="168"/>
    </row>
    <row r="128" spans="1:17" ht="15">
      <c r="A128" s="112" t="s">
        <v>12</v>
      </c>
      <c r="B128" s="167" t="s">
        <v>395</v>
      </c>
      <c r="C128" s="168"/>
      <c r="D128" s="167" t="s">
        <v>573</v>
      </c>
      <c r="E128" s="168"/>
      <c r="F128" s="167"/>
      <c r="G128" s="168"/>
      <c r="H128" s="167" t="s">
        <v>644</v>
      </c>
      <c r="I128" s="168"/>
      <c r="J128" s="167" t="s">
        <v>447</v>
      </c>
      <c r="K128" s="168"/>
      <c r="L128" s="167" t="s">
        <v>484</v>
      </c>
      <c r="M128" s="168"/>
      <c r="N128" s="167"/>
      <c r="O128" s="168"/>
      <c r="P128" s="167"/>
      <c r="Q128" s="168"/>
    </row>
    <row r="129" spans="1:17" ht="15">
      <c r="A129" s="117" t="s">
        <v>14</v>
      </c>
      <c r="B129" s="169"/>
      <c r="C129" s="170"/>
      <c r="D129" s="169" t="s">
        <v>574</v>
      </c>
      <c r="E129" s="170"/>
      <c r="F129" s="169"/>
      <c r="G129" s="170"/>
      <c r="H129" s="169" t="s">
        <v>656</v>
      </c>
      <c r="I129" s="170"/>
      <c r="J129" s="169" t="s">
        <v>446</v>
      </c>
      <c r="K129" s="170"/>
      <c r="L129" s="169" t="s">
        <v>482</v>
      </c>
      <c r="M129" s="170"/>
      <c r="N129" s="169"/>
      <c r="O129" s="170"/>
      <c r="P129" s="169"/>
      <c r="Q129" s="170"/>
    </row>
    <row r="130" spans="1:17" ht="15">
      <c r="A130" s="6"/>
      <c r="B130" s="1"/>
      <c r="C130" s="9"/>
      <c r="D130" s="1"/>
      <c r="E130" s="9"/>
      <c r="F130" s="1"/>
      <c r="G130" s="9"/>
      <c r="H130" s="1"/>
      <c r="I130" s="9"/>
      <c r="J130" s="1"/>
      <c r="K130" s="9"/>
      <c r="L130" s="1"/>
      <c r="M130" s="9"/>
      <c r="N130" s="1"/>
      <c r="O130" s="9"/>
      <c r="P130" s="1"/>
      <c r="Q130" s="9"/>
    </row>
    <row r="219" spans="1:11" ht="15">
      <c r="A219" s="8"/>
      <c r="B219" s="10"/>
      <c r="C219" s="1"/>
      <c r="D219" s="1"/>
      <c r="E219" s="1"/>
      <c r="F219" s="1"/>
      <c r="G219" s="1"/>
      <c r="H219" s="1"/>
      <c r="I219" s="2"/>
      <c r="J219" s="2"/>
      <c r="K219" s="2"/>
    </row>
    <row r="220" spans="1:18" ht="15">
      <c r="A220" s="8"/>
      <c r="B220" s="10"/>
      <c r="C220" s="10"/>
      <c r="D220" s="10"/>
      <c r="E220" s="10"/>
      <c r="F220" s="10"/>
      <c r="G220" s="10"/>
      <c r="H220" s="10"/>
      <c r="I220" s="10"/>
      <c r="J220" s="10"/>
      <c r="K220" s="1"/>
      <c r="L220" s="12"/>
      <c r="M220" s="12"/>
      <c r="N220" s="12"/>
      <c r="O220" s="12"/>
      <c r="P220" s="12"/>
      <c r="Q220" s="12"/>
      <c r="R220" s="12"/>
    </row>
    <row r="221" spans="1:11" ht="15">
      <c r="A221" s="8"/>
      <c r="B221" s="1"/>
      <c r="C221" s="11"/>
      <c r="D221" s="1"/>
      <c r="E221" s="2"/>
      <c r="F221" s="1"/>
      <c r="G221" s="1"/>
      <c r="H221" s="1"/>
      <c r="I221" s="1"/>
      <c r="J221" s="2"/>
      <c r="K221" s="1"/>
    </row>
    <row r="222" spans="1:11" ht="15">
      <c r="A222" s="8"/>
      <c r="B222" s="1"/>
      <c r="C222" s="11"/>
      <c r="D222" s="1"/>
      <c r="E222" s="2"/>
      <c r="F222" s="1"/>
      <c r="G222" s="1"/>
      <c r="H222" s="1"/>
      <c r="I222" s="1"/>
      <c r="J222" s="2"/>
      <c r="K222" s="1"/>
    </row>
    <row r="223" spans="1:11" ht="15">
      <c r="A223" s="8"/>
      <c r="B223" s="1"/>
      <c r="C223" s="11"/>
      <c r="D223" s="1"/>
      <c r="E223" s="2"/>
      <c r="F223" s="1"/>
      <c r="G223" s="1"/>
      <c r="H223" s="1"/>
      <c r="I223" s="1"/>
      <c r="J223" s="2"/>
      <c r="K223" s="1"/>
    </row>
    <row r="224" spans="1:11" ht="15">
      <c r="A224" s="8"/>
      <c r="B224" s="1"/>
      <c r="C224" s="11"/>
      <c r="D224" s="1"/>
      <c r="E224" s="2"/>
      <c r="F224" s="1"/>
      <c r="G224" s="1"/>
      <c r="H224" s="1"/>
      <c r="I224" s="1"/>
      <c r="J224" s="1"/>
      <c r="K224" s="2"/>
    </row>
    <row r="225" spans="1:11" ht="15">
      <c r="A225" s="8"/>
      <c r="B225" s="1"/>
      <c r="C225" s="11"/>
      <c r="D225" s="1"/>
      <c r="E225" s="2"/>
      <c r="F225" s="1"/>
      <c r="G225" s="1"/>
      <c r="H225" s="1"/>
      <c r="I225" s="2"/>
      <c r="J225" s="2"/>
      <c r="K225" s="2"/>
    </row>
    <row r="226" spans="1:11" ht="15">
      <c r="A226" s="8"/>
      <c r="B226" s="1"/>
      <c r="C226" s="11"/>
      <c r="D226" s="1"/>
      <c r="E226" s="2"/>
      <c r="F226" s="1"/>
      <c r="G226" s="1"/>
      <c r="H226" s="1"/>
      <c r="I226" s="2"/>
      <c r="J226" s="2"/>
      <c r="K226" s="2"/>
    </row>
    <row r="227" spans="1:11" ht="15">
      <c r="A227" s="8"/>
      <c r="B227" s="1"/>
      <c r="C227" s="11"/>
      <c r="D227" s="1"/>
      <c r="E227" s="2"/>
      <c r="F227" s="1"/>
      <c r="G227" s="1"/>
      <c r="H227" s="1"/>
      <c r="I227" s="2"/>
      <c r="J227" s="2"/>
      <c r="K227" s="2"/>
    </row>
    <row r="228" spans="1:11" ht="15">
      <c r="A228" s="8"/>
      <c r="B228" s="1"/>
      <c r="C228" s="11"/>
      <c r="D228" s="1"/>
      <c r="E228" s="2"/>
      <c r="F228" s="1"/>
      <c r="G228" s="1"/>
      <c r="H228" s="1"/>
      <c r="I228" s="2"/>
      <c r="J228" s="2"/>
      <c r="K228" s="2"/>
    </row>
    <row r="229" spans="1:11" ht="15">
      <c r="A229" s="8"/>
      <c r="B229" s="1"/>
      <c r="C229" s="11"/>
      <c r="D229" s="1"/>
      <c r="E229" s="2"/>
      <c r="F229" s="1"/>
      <c r="G229" s="1"/>
      <c r="H229" s="2"/>
      <c r="I229" s="2"/>
      <c r="J229" s="2"/>
      <c r="K229" s="2"/>
    </row>
    <row r="230" spans="1:11" ht="15">
      <c r="A230" s="8"/>
      <c r="B230" s="1"/>
      <c r="C230" s="11"/>
      <c r="D230" s="1"/>
      <c r="E230" s="2"/>
      <c r="F230" s="1"/>
      <c r="G230" s="1"/>
      <c r="H230" s="1"/>
      <c r="I230" s="1"/>
      <c r="J230" s="1"/>
      <c r="K230" s="2"/>
    </row>
    <row r="231" spans="1:11" ht="15">
      <c r="A231" s="8"/>
      <c r="B231" s="1"/>
      <c r="C231" s="11"/>
      <c r="D231" s="1"/>
      <c r="E231" s="2"/>
      <c r="F231" s="1"/>
      <c r="G231" s="1"/>
      <c r="H231" s="1"/>
      <c r="I231" s="2"/>
      <c r="J231" s="2"/>
      <c r="K231" s="2"/>
    </row>
    <row r="232" spans="1:11" ht="15">
      <c r="A232" s="8"/>
      <c r="B232" s="1"/>
      <c r="C232" s="11"/>
      <c r="D232" s="1"/>
      <c r="E232" s="2"/>
      <c r="F232" s="1"/>
      <c r="G232" s="1"/>
      <c r="H232" s="2"/>
      <c r="I232" s="2"/>
      <c r="J232" s="2"/>
      <c r="K232" s="2"/>
    </row>
  </sheetData>
  <sheetProtection selectLockedCells="1"/>
  <mergeCells count="304">
    <mergeCell ref="N84:O84"/>
    <mergeCell ref="N89:O89"/>
    <mergeCell ref="H89:I89"/>
    <mergeCell ref="J79:K79"/>
    <mergeCell ref="J81:K81"/>
    <mergeCell ref="J82:K82"/>
    <mergeCell ref="J84:K84"/>
    <mergeCell ref="J89:K89"/>
    <mergeCell ref="J80:K80"/>
    <mergeCell ref="J83:K83"/>
    <mergeCell ref="D89:E89"/>
    <mergeCell ref="F79:G79"/>
    <mergeCell ref="F81:G81"/>
    <mergeCell ref="F82:G82"/>
    <mergeCell ref="F84:G84"/>
    <mergeCell ref="F89:G89"/>
    <mergeCell ref="F80:G80"/>
    <mergeCell ref="F83:G83"/>
    <mergeCell ref="D79:E79"/>
    <mergeCell ref="D81:E81"/>
    <mergeCell ref="D80:E80"/>
    <mergeCell ref="B85:C85"/>
    <mergeCell ref="B83:C83"/>
    <mergeCell ref="N64:O64"/>
    <mergeCell ref="P59:Q59"/>
    <mergeCell ref="P61:Q61"/>
    <mergeCell ref="P62:Q62"/>
    <mergeCell ref="P64:Q64"/>
    <mergeCell ref="L59:M59"/>
    <mergeCell ref="L61:M61"/>
    <mergeCell ref="L62:M62"/>
    <mergeCell ref="L64:M64"/>
    <mergeCell ref="J59:K59"/>
    <mergeCell ref="J61:K61"/>
    <mergeCell ref="J62:K62"/>
    <mergeCell ref="J64:K64"/>
    <mergeCell ref="J60:K60"/>
    <mergeCell ref="J63:K63"/>
    <mergeCell ref="H59:I59"/>
    <mergeCell ref="H61:I61"/>
    <mergeCell ref="H62:I62"/>
    <mergeCell ref="H64:I64"/>
    <mergeCell ref="F59:G59"/>
    <mergeCell ref="F61:G61"/>
    <mergeCell ref="F62:G62"/>
    <mergeCell ref="F64:G64"/>
    <mergeCell ref="F60:G60"/>
    <mergeCell ref="F63:G63"/>
    <mergeCell ref="P87:Q87"/>
    <mergeCell ref="P88:Q88"/>
    <mergeCell ref="P90:Q90"/>
    <mergeCell ref="N86:O86"/>
    <mergeCell ref="N87:O87"/>
    <mergeCell ref="N88:O88"/>
    <mergeCell ref="N90:O90"/>
    <mergeCell ref="P89:Q89"/>
    <mergeCell ref="P86:Q86"/>
    <mergeCell ref="P78:Q78"/>
    <mergeCell ref="P80:Q80"/>
    <mergeCell ref="P83:Q83"/>
    <mergeCell ref="P85:Q85"/>
    <mergeCell ref="P79:Q79"/>
    <mergeCell ref="P81:Q81"/>
    <mergeCell ref="P82:Q82"/>
    <mergeCell ref="P84:Q84"/>
    <mergeCell ref="P75:Q75"/>
    <mergeCell ref="P76:Q76"/>
    <mergeCell ref="P71:Q71"/>
    <mergeCell ref="P77:Q77"/>
    <mergeCell ref="P70:Q70"/>
    <mergeCell ref="P72:Q72"/>
    <mergeCell ref="P73:Q73"/>
    <mergeCell ref="P74:Q74"/>
    <mergeCell ref="P66:Q66"/>
    <mergeCell ref="P67:Q67"/>
    <mergeCell ref="P68:Q68"/>
    <mergeCell ref="P69:Q69"/>
    <mergeCell ref="N85:O85"/>
    <mergeCell ref="P53:Q53"/>
    <mergeCell ref="P54:Q54"/>
    <mergeCell ref="P55:Q55"/>
    <mergeCell ref="P56:Q56"/>
    <mergeCell ref="P57:Q57"/>
    <mergeCell ref="P58:Q58"/>
    <mergeCell ref="P60:Q60"/>
    <mergeCell ref="P63:Q63"/>
    <mergeCell ref="P65:Q65"/>
    <mergeCell ref="N77:O77"/>
    <mergeCell ref="N78:O78"/>
    <mergeCell ref="N69:O69"/>
    <mergeCell ref="N70:O70"/>
    <mergeCell ref="N72:O72"/>
    <mergeCell ref="N71:O71"/>
    <mergeCell ref="N80:O80"/>
    <mergeCell ref="N83:O83"/>
    <mergeCell ref="N79:O79"/>
    <mergeCell ref="N81:O81"/>
    <mergeCell ref="N82:O82"/>
    <mergeCell ref="N73:O73"/>
    <mergeCell ref="N74:O74"/>
    <mergeCell ref="N75:O75"/>
    <mergeCell ref="N76:O76"/>
    <mergeCell ref="N65:O65"/>
    <mergeCell ref="N66:O66"/>
    <mergeCell ref="N67:O67"/>
    <mergeCell ref="N68:O68"/>
    <mergeCell ref="N57:O57"/>
    <mergeCell ref="N58:O58"/>
    <mergeCell ref="N60:O60"/>
    <mergeCell ref="N63:O63"/>
    <mergeCell ref="N59:O59"/>
    <mergeCell ref="N61:O61"/>
    <mergeCell ref="N62:O62"/>
    <mergeCell ref="N53:O53"/>
    <mergeCell ref="N54:O54"/>
    <mergeCell ref="N55:O55"/>
    <mergeCell ref="N56:O56"/>
    <mergeCell ref="L86:M86"/>
    <mergeCell ref="L82:M82"/>
    <mergeCell ref="L84:M84"/>
    <mergeCell ref="L74:M74"/>
    <mergeCell ref="L75:M75"/>
    <mergeCell ref="L87:M87"/>
    <mergeCell ref="L88:M88"/>
    <mergeCell ref="L90:M90"/>
    <mergeCell ref="L89:M89"/>
    <mergeCell ref="L78:M78"/>
    <mergeCell ref="L80:M80"/>
    <mergeCell ref="L83:M83"/>
    <mergeCell ref="L85:M85"/>
    <mergeCell ref="L79:M79"/>
    <mergeCell ref="L81:M81"/>
    <mergeCell ref="L76:M76"/>
    <mergeCell ref="L77:M77"/>
    <mergeCell ref="L70:M70"/>
    <mergeCell ref="L72:M72"/>
    <mergeCell ref="L71:M71"/>
    <mergeCell ref="L73:M73"/>
    <mergeCell ref="L66:M66"/>
    <mergeCell ref="L67:M67"/>
    <mergeCell ref="L68:M68"/>
    <mergeCell ref="L69:M69"/>
    <mergeCell ref="J90:K90"/>
    <mergeCell ref="L53:M53"/>
    <mergeCell ref="L54:M54"/>
    <mergeCell ref="L55:M55"/>
    <mergeCell ref="L56:M56"/>
    <mergeCell ref="L57:M57"/>
    <mergeCell ref="L58:M58"/>
    <mergeCell ref="L60:M60"/>
    <mergeCell ref="L63:M63"/>
    <mergeCell ref="L65:M65"/>
    <mergeCell ref="J88:K88"/>
    <mergeCell ref="J73:K73"/>
    <mergeCell ref="J74:K74"/>
    <mergeCell ref="J75:K75"/>
    <mergeCell ref="J76:K76"/>
    <mergeCell ref="J77:K77"/>
    <mergeCell ref="J78:K78"/>
    <mergeCell ref="J85:K85"/>
    <mergeCell ref="J86:K86"/>
    <mergeCell ref="J70:K70"/>
    <mergeCell ref="J72:K72"/>
    <mergeCell ref="J71:K71"/>
    <mergeCell ref="J87:K87"/>
    <mergeCell ref="J66:K66"/>
    <mergeCell ref="J67:K67"/>
    <mergeCell ref="J68:K68"/>
    <mergeCell ref="J69:K69"/>
    <mergeCell ref="H90:I90"/>
    <mergeCell ref="H79:I79"/>
    <mergeCell ref="H81:I81"/>
    <mergeCell ref="H74:I74"/>
    <mergeCell ref="H75:I75"/>
    <mergeCell ref="J53:K53"/>
    <mergeCell ref="J54:K54"/>
    <mergeCell ref="J55:K55"/>
    <mergeCell ref="J56:K56"/>
    <mergeCell ref="J57:K57"/>
    <mergeCell ref="J58:K58"/>
    <mergeCell ref="J65:K65"/>
    <mergeCell ref="H86:I86"/>
    <mergeCell ref="H87:I87"/>
    <mergeCell ref="H88:I88"/>
    <mergeCell ref="H82:I82"/>
    <mergeCell ref="H84:I84"/>
    <mergeCell ref="H78:I78"/>
    <mergeCell ref="H80:I80"/>
    <mergeCell ref="H83:I83"/>
    <mergeCell ref="H85:I85"/>
    <mergeCell ref="H76:I76"/>
    <mergeCell ref="H77:I77"/>
    <mergeCell ref="H70:I70"/>
    <mergeCell ref="H72:I72"/>
    <mergeCell ref="H71:I71"/>
    <mergeCell ref="H73:I73"/>
    <mergeCell ref="H66:I66"/>
    <mergeCell ref="H67:I67"/>
    <mergeCell ref="H68:I68"/>
    <mergeCell ref="H69:I69"/>
    <mergeCell ref="F90:G90"/>
    <mergeCell ref="H53:I53"/>
    <mergeCell ref="H54:I54"/>
    <mergeCell ref="H55:I55"/>
    <mergeCell ref="H56:I56"/>
    <mergeCell ref="H57:I57"/>
    <mergeCell ref="H58:I58"/>
    <mergeCell ref="H60:I60"/>
    <mergeCell ref="H63:I63"/>
    <mergeCell ref="H65:I65"/>
    <mergeCell ref="F88:G88"/>
    <mergeCell ref="F73:G73"/>
    <mergeCell ref="F74:G74"/>
    <mergeCell ref="F75:G75"/>
    <mergeCell ref="F76:G76"/>
    <mergeCell ref="F77:G77"/>
    <mergeCell ref="F78:G78"/>
    <mergeCell ref="F85:G85"/>
    <mergeCell ref="F86:G86"/>
    <mergeCell ref="F70:G70"/>
    <mergeCell ref="F72:G72"/>
    <mergeCell ref="F71:G71"/>
    <mergeCell ref="F87:G87"/>
    <mergeCell ref="F66:G66"/>
    <mergeCell ref="F67:G67"/>
    <mergeCell ref="F68:G68"/>
    <mergeCell ref="F69:G69"/>
    <mergeCell ref="D90:E90"/>
    <mergeCell ref="D77:E77"/>
    <mergeCell ref="D78:E78"/>
    <mergeCell ref="D67:E67"/>
    <mergeCell ref="D68:E68"/>
    <mergeCell ref="F53:G53"/>
    <mergeCell ref="F54:G54"/>
    <mergeCell ref="F55:G55"/>
    <mergeCell ref="F56:G56"/>
    <mergeCell ref="F57:G57"/>
    <mergeCell ref="F58:G58"/>
    <mergeCell ref="F65:G65"/>
    <mergeCell ref="D87:E87"/>
    <mergeCell ref="D88:E88"/>
    <mergeCell ref="D82:E82"/>
    <mergeCell ref="D84:E84"/>
    <mergeCell ref="D83:E83"/>
    <mergeCell ref="D85:E85"/>
    <mergeCell ref="D86:E86"/>
    <mergeCell ref="D75:E75"/>
    <mergeCell ref="D76:E76"/>
    <mergeCell ref="D73:E73"/>
    <mergeCell ref="D74:E74"/>
    <mergeCell ref="D59:E59"/>
    <mergeCell ref="D61:E61"/>
    <mergeCell ref="D62:E62"/>
    <mergeCell ref="D64:E64"/>
    <mergeCell ref="D60:E60"/>
    <mergeCell ref="D63:E63"/>
    <mergeCell ref="D53:E53"/>
    <mergeCell ref="D54:E54"/>
    <mergeCell ref="D55:E55"/>
    <mergeCell ref="D56:E56"/>
    <mergeCell ref="D65:E65"/>
    <mergeCell ref="D66:E66"/>
    <mergeCell ref="D57:E57"/>
    <mergeCell ref="D58:E58"/>
    <mergeCell ref="B62:C62"/>
    <mergeCell ref="B64:C64"/>
    <mergeCell ref="B59:C59"/>
    <mergeCell ref="B61:C61"/>
    <mergeCell ref="B54:C54"/>
    <mergeCell ref="B55:C55"/>
    <mergeCell ref="B56:C56"/>
    <mergeCell ref="B57:C57"/>
    <mergeCell ref="B53:C53"/>
    <mergeCell ref="B75:C75"/>
    <mergeCell ref="B84:C84"/>
    <mergeCell ref="B89:C89"/>
    <mergeCell ref="B58:C58"/>
    <mergeCell ref="B86:C86"/>
    <mergeCell ref="B60:C60"/>
    <mergeCell ref="B63:C63"/>
    <mergeCell ref="B65:C65"/>
    <mergeCell ref="B66:C66"/>
    <mergeCell ref="B87:C87"/>
    <mergeCell ref="B88:C88"/>
    <mergeCell ref="B90:C90"/>
    <mergeCell ref="D69:E69"/>
    <mergeCell ref="D70:E70"/>
    <mergeCell ref="D72:E72"/>
    <mergeCell ref="B71:C71"/>
    <mergeCell ref="D71:E71"/>
    <mergeCell ref="B72:C72"/>
    <mergeCell ref="B80:C80"/>
    <mergeCell ref="B67:C67"/>
    <mergeCell ref="B68:C68"/>
    <mergeCell ref="B70:C70"/>
    <mergeCell ref="B73:C73"/>
    <mergeCell ref="B69:C69"/>
    <mergeCell ref="B74:C74"/>
    <mergeCell ref="B82:C82"/>
    <mergeCell ref="B76:C76"/>
    <mergeCell ref="B77:C77"/>
    <mergeCell ref="B78:C78"/>
    <mergeCell ref="B79:C79"/>
    <mergeCell ref="B81:C81"/>
  </mergeCells>
  <dataValidations count="2">
    <dataValidation type="list" allowBlank="1" showInputMessage="1" showErrorMessage="1" sqref="C35:C51 E35:E51 G35:G51 I35:I51 K35:K51 M35:M51 O35:O51 Q35:Q51 C15:C33 E15:E33 G15:G33 I15:I33 K15:K33 M15:M33 O15:O33 Q15:Q33">
      <formula1>$T$16:$T$24</formula1>
    </dataValidation>
    <dataValidation type="list" allowBlank="1" showInputMessage="1" showErrorMessage="1" sqref="Q113:Q129 C113:C129 E113:E129 G113:G129 I113:I129 K113:K129 M113:M129 O113:O129 Q93:Q111 I93:I111 E93:E111 G93:G111 K93:K111 M93:M111 O93:O111 C93:C111">
      <formula1>$U$16:$U$25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0"/>
  <sheetViews>
    <sheetView zoomScalePageLayoutView="0" workbookViewId="0" topLeftCell="A1">
      <selection activeCell="G176" sqref="G176"/>
    </sheetView>
  </sheetViews>
  <sheetFormatPr defaultColWidth="9.140625" defaultRowHeight="15"/>
  <cols>
    <col min="4" max="4" width="25.7109375" style="0" customWidth="1"/>
    <col min="5" max="5" width="14.28125" style="0" customWidth="1"/>
    <col min="6" max="6" width="17.421875" style="0" customWidth="1"/>
  </cols>
  <sheetData>
    <row r="1" spans="1:6" ht="15">
      <c r="A1" s="189">
        <v>1</v>
      </c>
      <c r="B1" s="189">
        <v>1</v>
      </c>
      <c r="C1" s="189">
        <v>1</v>
      </c>
      <c r="D1" s="189" t="s">
        <v>284</v>
      </c>
      <c r="E1" s="189"/>
      <c r="F1" s="189"/>
    </row>
    <row r="2" spans="1:6" ht="15">
      <c r="A2" s="189"/>
      <c r="B2" s="189" t="str">
        <f>Lanedraw!$D$50</f>
        <v>C</v>
      </c>
      <c r="C2" s="189">
        <v>1</v>
      </c>
      <c r="D2" s="189" t="str">
        <f>Decsheets!$D$100</f>
        <v>Megan Sims</v>
      </c>
      <c r="E2" s="189"/>
      <c r="F2" s="189" t="str">
        <f>Lanedraw!$D$5</f>
        <v>Cambridgeshire</v>
      </c>
    </row>
    <row r="3" spans="1:6" ht="15">
      <c r="A3" s="189"/>
      <c r="B3" s="189" t="str">
        <f>Lanedraw!$E$50</f>
        <v>H</v>
      </c>
      <c r="C3" s="189">
        <v>2</v>
      </c>
      <c r="D3" s="189" t="str">
        <f>Decsheets!$F$100</f>
        <v>Rachel Bently</v>
      </c>
      <c r="E3" s="189"/>
      <c r="F3" s="189" t="str">
        <f>Lanedraw!$E$5</f>
        <v>Hertfordshire</v>
      </c>
    </row>
    <row r="4" spans="1:6" ht="15">
      <c r="A4" s="189"/>
      <c r="B4" s="189" t="str">
        <f>Lanedraw!$F$50</f>
        <v>E</v>
      </c>
      <c r="C4" s="189">
        <v>3</v>
      </c>
      <c r="D4" s="189" t="str">
        <f>Decsheets!$H$100</f>
        <v>Emily Sharpe</v>
      </c>
      <c r="E4" s="189"/>
      <c r="F4" s="189" t="str">
        <f>Lanedraw!$F$5</f>
        <v>Essex</v>
      </c>
    </row>
    <row r="5" spans="1:6" ht="15">
      <c r="A5" s="189"/>
      <c r="B5" s="189" t="str">
        <f>Lanedraw!$G$50</f>
        <v>N</v>
      </c>
      <c r="C5" s="189">
        <v>4</v>
      </c>
      <c r="D5" s="189" t="str">
        <f>Decsheets!$J$100</f>
        <v>Katie Daniels</v>
      </c>
      <c r="E5" s="189"/>
      <c r="F5" s="189" t="str">
        <f>Lanedraw!$G$5</f>
        <v>Norfolk</v>
      </c>
    </row>
    <row r="6" spans="1:6" ht="15">
      <c r="A6" s="189"/>
      <c r="B6" s="189" t="str">
        <f>Lanedraw!$H$50</f>
        <v>S</v>
      </c>
      <c r="C6" s="189">
        <v>5</v>
      </c>
      <c r="D6" s="189" t="str">
        <f>Decsheets!$L$100</f>
        <v>April Castle</v>
      </c>
      <c r="E6" s="189"/>
      <c r="F6" s="189" t="str">
        <f>Lanedraw!$H$5</f>
        <v>Suffolk</v>
      </c>
    </row>
    <row r="7" spans="1:6" ht="15">
      <c r="A7" s="189"/>
      <c r="B7" s="190" t="str">
        <f>Lanedraw!$I$50</f>
        <v>B</v>
      </c>
      <c r="C7" s="189">
        <v>6</v>
      </c>
      <c r="D7" s="189">
        <f>Decsheets!$B$100</f>
        <v>0</v>
      </c>
      <c r="E7" s="189"/>
      <c r="F7" s="190" t="str">
        <f>Lanedraw!$I$5</f>
        <v>Bedfordshire</v>
      </c>
    </row>
    <row r="8" spans="1:6" ht="15">
      <c r="A8" s="189">
        <v>1</v>
      </c>
      <c r="B8" s="189">
        <v>1</v>
      </c>
      <c r="C8" s="189">
        <v>2</v>
      </c>
      <c r="D8" s="189" t="s">
        <v>285</v>
      </c>
      <c r="E8" s="189"/>
      <c r="F8" s="189"/>
    </row>
    <row r="9" spans="1:6" ht="15">
      <c r="A9" s="189"/>
      <c r="B9" s="189" t="str">
        <f>CONCATENATE($B$2,$B$2)</f>
        <v>CC</v>
      </c>
      <c r="C9" s="189">
        <v>1</v>
      </c>
      <c r="D9" s="189" t="str">
        <f>Decsheets!$D$120</f>
        <v>Rosanna Jacobs</v>
      </c>
      <c r="E9" s="189"/>
      <c r="F9" s="189" t="str">
        <f>Lanedraw!$D$5</f>
        <v>Cambridgeshire</v>
      </c>
    </row>
    <row r="10" spans="1:6" ht="15">
      <c r="A10" s="189"/>
      <c r="B10" s="189" t="str">
        <f>CONCATENATE($B$3,$B$3)</f>
        <v>HH</v>
      </c>
      <c r="C10" s="189">
        <v>2</v>
      </c>
      <c r="D10" s="189">
        <f>Decsheets!$F$120</f>
        <v>0</v>
      </c>
      <c r="E10" s="189"/>
      <c r="F10" s="189" t="str">
        <f>Lanedraw!$E$5</f>
        <v>Hertfordshire</v>
      </c>
    </row>
    <row r="11" spans="1:6" ht="15">
      <c r="A11" s="189"/>
      <c r="B11" s="189" t="str">
        <f>CONCATENATE($B$4,$B$4)</f>
        <v>EE</v>
      </c>
      <c r="C11" s="189">
        <v>3</v>
      </c>
      <c r="D11" s="189" t="str">
        <f>Decsheets!$H$120</f>
        <v>Meg Rapley</v>
      </c>
      <c r="E11" s="189"/>
      <c r="F11" s="189" t="str">
        <f>Lanedraw!$F$5</f>
        <v>Essex</v>
      </c>
    </row>
    <row r="12" spans="1:6" ht="15">
      <c r="A12" s="189"/>
      <c r="B12" s="189" t="str">
        <f>CONCATENATE($B$5,$B$5)</f>
        <v>NN</v>
      </c>
      <c r="C12" s="189">
        <v>4</v>
      </c>
      <c r="D12" s="189" t="str">
        <f>Decsheets!$J$120</f>
        <v>Molly Bean</v>
      </c>
      <c r="E12" s="189"/>
      <c r="F12" s="189" t="str">
        <f>Lanedraw!$G$5</f>
        <v>Norfolk</v>
      </c>
    </row>
    <row r="13" spans="1:6" ht="15">
      <c r="A13" s="189"/>
      <c r="B13" s="189" t="str">
        <f>CONCATENATE($B$6,$B$6)</f>
        <v>SS</v>
      </c>
      <c r="C13" s="189">
        <v>5</v>
      </c>
      <c r="D13" s="189">
        <f>Decsheets!$L$120</f>
        <v>0</v>
      </c>
      <c r="E13" s="189"/>
      <c r="F13" s="189" t="str">
        <f>Lanedraw!$H$5</f>
        <v>Suffolk</v>
      </c>
    </row>
    <row r="14" spans="1:6" ht="15">
      <c r="A14" s="189"/>
      <c r="B14" s="189" t="str">
        <f>CONCATENATE($B$7,$B$7)</f>
        <v>BB</v>
      </c>
      <c r="C14" s="189">
        <v>6</v>
      </c>
      <c r="D14" s="189">
        <f>Decsheets!$B$120</f>
        <v>0</v>
      </c>
      <c r="E14" s="189"/>
      <c r="F14" s="190" t="str">
        <f>Lanedraw!$I$5</f>
        <v>Bedfordshire</v>
      </c>
    </row>
    <row r="15" spans="1:6" ht="15">
      <c r="A15" s="189">
        <v>2</v>
      </c>
      <c r="B15" s="189">
        <v>1</v>
      </c>
      <c r="C15" s="189">
        <v>1</v>
      </c>
      <c r="D15" s="189" t="s">
        <v>286</v>
      </c>
      <c r="E15" s="189"/>
      <c r="F15" s="189"/>
    </row>
    <row r="16" spans="1:6" ht="15">
      <c r="A16" s="189"/>
      <c r="B16" s="190" t="str">
        <f>Lanedraw!$D$51</f>
        <v>B</v>
      </c>
      <c r="C16" s="189">
        <v>1</v>
      </c>
      <c r="D16" s="189">
        <f>Decsheets!$B$61</f>
        <v>0</v>
      </c>
      <c r="E16" s="189"/>
      <c r="F16" s="190" t="str">
        <f>Lanedraw!$D$6</f>
        <v>Bedfordshire</v>
      </c>
    </row>
    <row r="17" spans="1:6" ht="15">
      <c r="A17" s="189"/>
      <c r="B17" s="190" t="str">
        <f>Lanedraw!$E$51</f>
        <v>C</v>
      </c>
      <c r="C17" s="189">
        <v>2</v>
      </c>
      <c r="D17" s="189">
        <f>Decsheets!$D$61</f>
        <v>0</v>
      </c>
      <c r="E17" s="189"/>
      <c r="F17" s="190" t="str">
        <f>Lanedraw!$E$6</f>
        <v>Cambridgeshire</v>
      </c>
    </row>
    <row r="18" spans="1:6" ht="15">
      <c r="A18" s="189"/>
      <c r="B18" s="189" t="str">
        <f>Lanedraw!$F$51</f>
        <v>H</v>
      </c>
      <c r="C18" s="189">
        <v>3</v>
      </c>
      <c r="D18" s="189" t="str">
        <f>Decsheets!$F$61</f>
        <v>Freddie Reilly</v>
      </c>
      <c r="E18" s="189"/>
      <c r="F18" s="189" t="str">
        <f>Lanedraw!$F$6</f>
        <v>Hertfordshire</v>
      </c>
    </row>
    <row r="19" spans="1:6" ht="15">
      <c r="A19" s="189"/>
      <c r="B19" s="189" t="str">
        <f>Lanedraw!$G$51</f>
        <v>E</v>
      </c>
      <c r="C19" s="189">
        <v>4</v>
      </c>
      <c r="D19" s="189">
        <f>Decsheets!$H$61</f>
        <v>0</v>
      </c>
      <c r="E19" s="189"/>
      <c r="F19" s="189" t="str">
        <f>Lanedraw!$G$6</f>
        <v>Essex</v>
      </c>
    </row>
    <row r="20" spans="1:6" ht="15">
      <c r="A20" s="189"/>
      <c r="B20" s="189" t="str">
        <f>Lanedraw!$H$51</f>
        <v>N</v>
      </c>
      <c r="C20" s="189">
        <v>5</v>
      </c>
      <c r="D20" s="189" t="str">
        <f>Decsheets!$J$61</f>
        <v>Alfie Williams</v>
      </c>
      <c r="E20" s="189"/>
      <c r="F20" s="189" t="str">
        <f>Lanedraw!$H$6</f>
        <v>Norfolk</v>
      </c>
    </row>
    <row r="21" spans="1:6" ht="15">
      <c r="A21" s="189"/>
      <c r="B21" s="189" t="str">
        <f>Lanedraw!$I$51</f>
        <v>S</v>
      </c>
      <c r="C21" s="189">
        <v>6</v>
      </c>
      <c r="D21" s="189" t="str">
        <f>Decsheets!$L$61</f>
        <v>Teddy Ntuli</v>
      </c>
      <c r="E21" s="189"/>
      <c r="F21" s="189" t="str">
        <f>Lanedraw!$I$6</f>
        <v>Suffolk</v>
      </c>
    </row>
    <row r="22" spans="1:6" ht="15">
      <c r="A22" s="189">
        <v>2</v>
      </c>
      <c r="B22" s="189">
        <v>1</v>
      </c>
      <c r="C22" s="189">
        <v>2</v>
      </c>
      <c r="D22" s="189" t="s">
        <v>287</v>
      </c>
      <c r="E22" s="189"/>
      <c r="F22" s="189"/>
    </row>
    <row r="23" spans="1:6" ht="15">
      <c r="A23" s="189"/>
      <c r="B23" s="189" t="str">
        <f>CONCATENATE($B$16,$B$16)</f>
        <v>BB</v>
      </c>
      <c r="C23" s="189">
        <v>1</v>
      </c>
      <c r="D23" s="189">
        <f>Decsheets!$B$81</f>
        <v>0</v>
      </c>
      <c r="E23" s="189"/>
      <c r="F23" s="190" t="str">
        <f>Lanedraw!$D$6</f>
        <v>Bedfordshire</v>
      </c>
    </row>
    <row r="24" spans="1:6" ht="15">
      <c r="A24" s="189"/>
      <c r="B24" s="189" t="str">
        <f>CONCATENATE($B$17,$B$17)</f>
        <v>CC</v>
      </c>
      <c r="C24" s="189">
        <v>2</v>
      </c>
      <c r="D24" s="189">
        <f>Decsheets!$D$81</f>
        <v>0</v>
      </c>
      <c r="E24" s="189"/>
      <c r="F24" s="190" t="str">
        <f>Lanedraw!$E$6</f>
        <v>Cambridgeshire</v>
      </c>
    </row>
    <row r="25" spans="1:6" ht="15">
      <c r="A25" s="189"/>
      <c r="B25" s="189" t="str">
        <f>CONCATENATE($B$18,$B$18)</f>
        <v>HH</v>
      </c>
      <c r="C25" s="189">
        <v>3</v>
      </c>
      <c r="D25" s="189" t="str">
        <f>Decsheets!$F$81</f>
        <v>Joel Evans</v>
      </c>
      <c r="E25" s="189"/>
      <c r="F25" s="189" t="str">
        <f>Lanedraw!$F$6</f>
        <v>Hertfordshire</v>
      </c>
    </row>
    <row r="26" spans="1:6" ht="15">
      <c r="A26" s="189"/>
      <c r="B26" s="189" t="str">
        <f>CONCATENATE($B$19,$B$19)</f>
        <v>EE</v>
      </c>
      <c r="C26" s="189">
        <v>4</v>
      </c>
      <c r="D26" s="189">
        <f>Decsheets!$H$81</f>
        <v>0</v>
      </c>
      <c r="E26" s="189"/>
      <c r="F26" s="189" t="str">
        <f>Lanedraw!$G$6</f>
        <v>Essex</v>
      </c>
    </row>
    <row r="27" spans="1:6" ht="15">
      <c r="A27" s="189"/>
      <c r="B27" s="189" t="str">
        <f>CONCATENATE($B$20,$B$20)</f>
        <v>NN</v>
      </c>
      <c r="C27" s="189">
        <v>5</v>
      </c>
      <c r="D27" s="189">
        <f>Decsheets!$J$81</f>
        <v>0</v>
      </c>
      <c r="E27" s="189"/>
      <c r="F27" s="189" t="str">
        <f>Lanedraw!$H$6</f>
        <v>Norfolk</v>
      </c>
    </row>
    <row r="28" spans="1:6" ht="15">
      <c r="A28" s="189"/>
      <c r="B28" s="189" t="str">
        <f>CONCATENATE($B$21,$B$21)</f>
        <v>SS</v>
      </c>
      <c r="C28" s="189">
        <v>6</v>
      </c>
      <c r="D28" s="189">
        <f>Decsheets!$L$81</f>
        <v>0</v>
      </c>
      <c r="E28" s="189"/>
      <c r="F28" s="189" t="str">
        <f>Lanedraw!$I$6</f>
        <v>Suffolk</v>
      </c>
    </row>
    <row r="29" spans="1:6" ht="15">
      <c r="A29" s="189">
        <v>3</v>
      </c>
      <c r="B29" s="189">
        <v>1</v>
      </c>
      <c r="C29" s="189">
        <v>1</v>
      </c>
      <c r="D29" s="189" t="s">
        <v>288</v>
      </c>
      <c r="E29" s="189"/>
      <c r="F29" s="189"/>
    </row>
    <row r="30" spans="1:6" ht="15">
      <c r="A30" s="189"/>
      <c r="B30" s="189" t="str">
        <f>Lanedraw!$D$52</f>
        <v>C</v>
      </c>
      <c r="C30" s="189">
        <v>1</v>
      </c>
      <c r="D30" s="189" t="str">
        <f>Decsheets!$D$22</f>
        <v>Alastar Phelan</v>
      </c>
      <c r="E30" s="189"/>
      <c r="F30" s="190" t="str">
        <f>Lanedraw!$D$7</f>
        <v>Cambridgeshire</v>
      </c>
    </row>
    <row r="31" spans="1:6" ht="15">
      <c r="A31" s="189"/>
      <c r="B31" s="189" t="str">
        <f>Lanedraw!$E$52</f>
        <v>H</v>
      </c>
      <c r="C31" s="189">
        <v>2</v>
      </c>
      <c r="D31" s="189" t="str">
        <f>Decsheets!$F$22</f>
        <v>Max Schopp</v>
      </c>
      <c r="E31" s="189"/>
      <c r="F31" s="190" t="str">
        <f>Lanedraw!$E$7</f>
        <v>Hertfordshire</v>
      </c>
    </row>
    <row r="32" spans="1:6" ht="15">
      <c r="A32" s="189"/>
      <c r="B32" s="189" t="str">
        <f>Lanedraw!$F$52</f>
        <v>E</v>
      </c>
      <c r="C32" s="189">
        <v>3</v>
      </c>
      <c r="D32" s="189" t="str">
        <f>Decsheets!$H$22</f>
        <v>Rhys Collins</v>
      </c>
      <c r="E32" s="189"/>
      <c r="F32" s="189" t="str">
        <f>Lanedraw!$F$7</f>
        <v>Essex</v>
      </c>
    </row>
    <row r="33" spans="1:6" ht="15">
      <c r="A33" s="189"/>
      <c r="B33" s="189" t="str">
        <f>Lanedraw!$G$52</f>
        <v>N</v>
      </c>
      <c r="C33" s="189">
        <v>4</v>
      </c>
      <c r="D33" s="189" t="str">
        <f>Decsheets!$J$22</f>
        <v>James Greenhalgh</v>
      </c>
      <c r="E33" s="189"/>
      <c r="F33" s="189" t="str">
        <f>Lanedraw!$G$7</f>
        <v>Norfolk</v>
      </c>
    </row>
    <row r="34" spans="1:6" ht="15">
      <c r="A34" s="189"/>
      <c r="B34" s="189" t="str">
        <f>Lanedraw!$H$52</f>
        <v>S</v>
      </c>
      <c r="C34" s="189">
        <v>5</v>
      </c>
      <c r="D34" s="189">
        <f>Decsheets!$L$22</f>
        <v>0</v>
      </c>
      <c r="E34" s="189"/>
      <c r="F34" s="189" t="str">
        <f>Lanedraw!$H$7</f>
        <v>Suffolk</v>
      </c>
    </row>
    <row r="35" spans="1:6" ht="15">
      <c r="A35" s="189"/>
      <c r="B35" s="189" t="str">
        <f>Lanedraw!$I$52</f>
        <v>B</v>
      </c>
      <c r="C35" s="189">
        <v>6</v>
      </c>
      <c r="D35" s="189" t="str">
        <f>Decsheets!$B$22</f>
        <v>Thomas Powell</v>
      </c>
      <c r="E35" s="189"/>
      <c r="F35" s="189" t="str">
        <f>Lanedraw!$I$7</f>
        <v>Bedfordshire</v>
      </c>
    </row>
    <row r="36" spans="1:6" ht="15">
      <c r="A36" s="189">
        <v>3</v>
      </c>
      <c r="B36" s="189">
        <v>1</v>
      </c>
      <c r="C36" s="189">
        <v>2</v>
      </c>
      <c r="D36" s="189" t="s">
        <v>289</v>
      </c>
      <c r="E36" s="189"/>
      <c r="F36" s="189"/>
    </row>
    <row r="37" spans="1:6" ht="15">
      <c r="A37" s="189"/>
      <c r="B37" s="189" t="str">
        <f>CONCATENATE($B$30,$B$30)</f>
        <v>CC</v>
      </c>
      <c r="C37" s="189">
        <v>1</v>
      </c>
      <c r="D37" s="189" t="str">
        <f>Decsheets!$D$42</f>
        <v>Edward Bellet-Travers</v>
      </c>
      <c r="E37" s="189"/>
      <c r="F37" s="190" t="str">
        <f>Lanedraw!$D$7</f>
        <v>Cambridgeshire</v>
      </c>
    </row>
    <row r="38" spans="1:6" ht="15">
      <c r="A38" s="189"/>
      <c r="B38" s="189" t="str">
        <f>CONCATENATE($B$31,$B$31)</f>
        <v>HH</v>
      </c>
      <c r="C38" s="189">
        <v>2</v>
      </c>
      <c r="D38" s="189" t="str">
        <f>Decsheets!$F$42</f>
        <v>Rhys Rowlands</v>
      </c>
      <c r="E38" s="189"/>
      <c r="F38" s="190" t="str">
        <f>Lanedraw!$E$7</f>
        <v>Hertfordshire</v>
      </c>
    </row>
    <row r="39" spans="1:6" ht="15">
      <c r="A39" s="189"/>
      <c r="B39" s="189" t="str">
        <f>CONCATENATE($B$32,$B$32)</f>
        <v>EE</v>
      </c>
      <c r="C39" s="189">
        <v>3</v>
      </c>
      <c r="D39" s="189" t="str">
        <f>Decsheets!$H$42</f>
        <v>Luke Keteleers</v>
      </c>
      <c r="E39" s="189"/>
      <c r="F39" s="189" t="str">
        <f>Lanedraw!$F$7</f>
        <v>Essex</v>
      </c>
    </row>
    <row r="40" spans="1:6" ht="15">
      <c r="A40" s="189"/>
      <c r="B40" s="189" t="str">
        <f>CONCATENATE($B$33,$B$33)</f>
        <v>NN</v>
      </c>
      <c r="C40" s="189">
        <v>4</v>
      </c>
      <c r="D40" s="189">
        <f>Decsheets!$J$42</f>
        <v>0</v>
      </c>
      <c r="E40" s="189"/>
      <c r="F40" s="189" t="str">
        <f>Lanedraw!$G$7</f>
        <v>Norfolk</v>
      </c>
    </row>
    <row r="41" spans="1:6" ht="15">
      <c r="A41" s="189"/>
      <c r="B41" s="189" t="str">
        <f>CONCATENATE($B$34,$B$34)</f>
        <v>SS</v>
      </c>
      <c r="C41" s="189">
        <v>5</v>
      </c>
      <c r="D41" s="189">
        <f>Decsheets!$L$42</f>
        <v>0</v>
      </c>
      <c r="E41" s="189"/>
      <c r="F41" s="189" t="str">
        <f>Lanedraw!$H$7</f>
        <v>Suffolk</v>
      </c>
    </row>
    <row r="42" spans="1:6" ht="15">
      <c r="A42" s="189"/>
      <c r="B42" s="189" t="str">
        <f>CONCATENATE($B$35,$B$35)</f>
        <v>BB</v>
      </c>
      <c r="C42" s="189">
        <v>6</v>
      </c>
      <c r="D42" s="189" t="str">
        <f>Decsheets!$B$42</f>
        <v>Peter Benedickter</v>
      </c>
      <c r="E42" s="189"/>
      <c r="F42" s="189" t="str">
        <f>Lanedraw!$I$7</f>
        <v>Bedfordshire</v>
      </c>
    </row>
    <row r="43" spans="1:6" ht="15">
      <c r="A43" s="189">
        <v>4</v>
      </c>
      <c r="B43" s="189">
        <v>1</v>
      </c>
      <c r="C43" s="189">
        <v>1</v>
      </c>
      <c r="D43" s="189" t="s">
        <v>290</v>
      </c>
      <c r="E43" s="189"/>
      <c r="F43" s="189"/>
    </row>
    <row r="44" spans="1:6" ht="15">
      <c r="A44" s="189"/>
      <c r="B44" s="189" t="str">
        <f>Lanedraw!$D$53</f>
        <v>H</v>
      </c>
      <c r="C44" s="189">
        <v>1</v>
      </c>
      <c r="D44" s="189" t="str">
        <f>Decsheets!$F$18</f>
        <v>Jed Lumb</v>
      </c>
      <c r="E44" s="189"/>
      <c r="F44" s="189" t="str">
        <f>Lanedraw!$D$8</f>
        <v>Hertfordshire</v>
      </c>
    </row>
    <row r="45" spans="1:6" ht="15">
      <c r="A45" s="189"/>
      <c r="B45" s="189" t="str">
        <f>Lanedraw!$E$53</f>
        <v>E</v>
      </c>
      <c r="C45" s="189">
        <v>2</v>
      </c>
      <c r="D45" s="189" t="str">
        <f>Decsheets!$H$18</f>
        <v>Finn Hutton</v>
      </c>
      <c r="E45" s="189"/>
      <c r="F45" s="189" t="str">
        <f>Lanedraw!$E$8</f>
        <v>Essex</v>
      </c>
    </row>
    <row r="46" spans="1:6" ht="15">
      <c r="A46" s="189"/>
      <c r="B46" s="189" t="str">
        <f>Lanedraw!$F$53</f>
        <v>N</v>
      </c>
      <c r="C46" s="189">
        <v>3</v>
      </c>
      <c r="D46" s="189" t="str">
        <f>Decsheets!$J$18</f>
        <v>Tom Mead</v>
      </c>
      <c r="E46" s="189"/>
      <c r="F46" s="189" t="str">
        <f>Lanedraw!$F$8</f>
        <v>Norfolk</v>
      </c>
    </row>
    <row r="47" spans="1:6" ht="15">
      <c r="A47" s="189"/>
      <c r="B47" s="189" t="str">
        <f>Lanedraw!$G$53</f>
        <v>S</v>
      </c>
      <c r="C47" s="189">
        <v>4</v>
      </c>
      <c r="D47" s="189" t="str">
        <f>Decsheets!$L$18</f>
        <v>Oliver Minns</v>
      </c>
      <c r="E47" s="189"/>
      <c r="F47" s="189" t="str">
        <f>Lanedraw!$G$8</f>
        <v>Suffolk</v>
      </c>
    </row>
    <row r="48" spans="1:6" ht="15">
      <c r="A48" s="189"/>
      <c r="B48" s="189" t="str">
        <f>Lanedraw!$H$53</f>
        <v>B</v>
      </c>
      <c r="C48" s="189">
        <v>5</v>
      </c>
      <c r="D48" s="189" t="str">
        <f>Decsheets!$B$18</f>
        <v>Chris Thornley</v>
      </c>
      <c r="E48" s="189"/>
      <c r="F48" s="189" t="str">
        <f>Lanedraw!$H$8</f>
        <v>Bedfordshire</v>
      </c>
    </row>
    <row r="49" spans="1:6" ht="15">
      <c r="A49" s="189"/>
      <c r="B49" s="189" t="str">
        <f>Lanedraw!$I$53</f>
        <v>C</v>
      </c>
      <c r="C49" s="189">
        <v>6</v>
      </c>
      <c r="D49" s="189" t="str">
        <f>Decsheets!$D$18</f>
        <v>Dylan Doggett</v>
      </c>
      <c r="E49" s="189"/>
      <c r="F49" s="189" t="str">
        <f>Lanedraw!$I$8</f>
        <v>Cambridgeshire</v>
      </c>
    </row>
    <row r="50" spans="1:6" ht="15">
      <c r="A50" s="189">
        <v>4</v>
      </c>
      <c r="B50" s="189">
        <v>1</v>
      </c>
      <c r="C50" s="189">
        <v>2</v>
      </c>
      <c r="D50" s="189" t="s">
        <v>291</v>
      </c>
      <c r="E50" s="189"/>
      <c r="F50" s="189"/>
    </row>
    <row r="51" spans="1:6" ht="15">
      <c r="A51" s="189"/>
      <c r="B51" s="189" t="str">
        <f>CONCATENATE($B$44,$B$44)</f>
        <v>HH</v>
      </c>
      <c r="C51" s="189">
        <v>1</v>
      </c>
      <c r="D51" s="189" t="str">
        <f>Decsheets!$F$38</f>
        <v>Sam Wiggins</v>
      </c>
      <c r="E51" s="189"/>
      <c r="F51" s="189" t="str">
        <f>Lanedraw!$D$8</f>
        <v>Hertfordshire</v>
      </c>
    </row>
    <row r="52" spans="1:6" ht="15">
      <c r="A52" s="189"/>
      <c r="B52" s="189" t="str">
        <f>CONCATENATE($B$45,$B$45)</f>
        <v>EE</v>
      </c>
      <c r="C52" s="189">
        <v>2</v>
      </c>
      <c r="D52" s="189" t="str">
        <f>Decsheets!$H$38</f>
        <v>Mitchel Cox</v>
      </c>
      <c r="E52" s="189"/>
      <c r="F52" s="189" t="str">
        <f>Lanedraw!$E$8</f>
        <v>Essex</v>
      </c>
    </row>
    <row r="53" spans="1:6" ht="15">
      <c r="A53" s="189"/>
      <c r="B53" s="189" t="str">
        <f>CONCATENATE($B$46,$B$46)</f>
        <v>NN</v>
      </c>
      <c r="C53" s="189">
        <v>3</v>
      </c>
      <c r="D53" s="189">
        <f>Decsheets!$J$38</f>
        <v>0</v>
      </c>
      <c r="E53" s="189"/>
      <c r="F53" s="189" t="str">
        <f>Lanedraw!$F$8</f>
        <v>Norfolk</v>
      </c>
    </row>
    <row r="54" spans="1:6" ht="15">
      <c r="A54" s="189"/>
      <c r="B54" s="189" t="str">
        <f>CONCATENATE($B$47,$B$47)</f>
        <v>SS</v>
      </c>
      <c r="C54" s="189">
        <v>4</v>
      </c>
      <c r="D54" s="189">
        <f>Decsheets!$L$38</f>
        <v>0</v>
      </c>
      <c r="E54" s="189"/>
      <c r="F54" s="189" t="str">
        <f>Lanedraw!$G$8</f>
        <v>Suffolk</v>
      </c>
    </row>
    <row r="55" spans="1:6" ht="15">
      <c r="A55" s="189"/>
      <c r="B55" s="189" t="str">
        <f>CONCATENATE($B$48,$B$48)</f>
        <v>BB</v>
      </c>
      <c r="C55" s="189">
        <v>5</v>
      </c>
      <c r="D55" s="189">
        <f>Decsheets!$B$38</f>
        <v>0</v>
      </c>
      <c r="E55" s="189"/>
      <c r="F55" s="189" t="str">
        <f>Lanedraw!$H$8</f>
        <v>Bedfordshire</v>
      </c>
    </row>
    <row r="56" spans="1:6" ht="15">
      <c r="A56" s="189"/>
      <c r="B56" s="189" t="str">
        <f>CONCATENATE($B$49,$B$49)</f>
        <v>CC</v>
      </c>
      <c r="C56" s="189">
        <v>6</v>
      </c>
      <c r="D56" s="189" t="str">
        <f>Decsheets!$D$38</f>
        <v>Richard Park</v>
      </c>
      <c r="E56" s="189"/>
      <c r="F56" s="189" t="str">
        <f>Lanedraw!$I$8</f>
        <v>Cambridgeshire</v>
      </c>
    </row>
    <row r="57" spans="1:6" ht="15">
      <c r="A57" s="189">
        <v>5</v>
      </c>
      <c r="B57" s="189">
        <v>1</v>
      </c>
      <c r="C57" s="189">
        <v>1</v>
      </c>
      <c r="D57" s="189" t="s">
        <v>292</v>
      </c>
      <c r="E57" s="189"/>
      <c r="F57" s="189"/>
    </row>
    <row r="58" spans="1:6" ht="15">
      <c r="A58" s="189"/>
      <c r="B58" s="189" t="str">
        <f>Lanedraw!$D$54</f>
        <v>E</v>
      </c>
      <c r="C58" s="189">
        <v>1</v>
      </c>
      <c r="D58" s="189" t="str">
        <f>Decsheets!$H$96</f>
        <v>Abby Rex</v>
      </c>
      <c r="E58" s="189"/>
      <c r="F58" s="189" t="str">
        <f>Lanedraw!$D$9</f>
        <v>Essex</v>
      </c>
    </row>
    <row r="59" spans="1:6" ht="15">
      <c r="A59" s="189"/>
      <c r="B59" s="189" t="str">
        <f>Lanedraw!$E$54</f>
        <v>N</v>
      </c>
      <c r="C59" s="189">
        <v>2</v>
      </c>
      <c r="D59" s="189" t="str">
        <f>Decsheets!$J$96</f>
        <v>Katie Goldsmith</v>
      </c>
      <c r="E59" s="189"/>
      <c r="F59" s="189" t="str">
        <f>Lanedraw!$E$9</f>
        <v>Norfolk</v>
      </c>
    </row>
    <row r="60" spans="1:6" ht="15">
      <c r="A60" s="189"/>
      <c r="B60" s="189" t="str">
        <f>Lanedraw!$F$54</f>
        <v>S</v>
      </c>
      <c r="C60" s="189">
        <v>3</v>
      </c>
      <c r="D60" s="189" t="str">
        <f>Decsheets!$L$96</f>
        <v>Katie Margarson</v>
      </c>
      <c r="E60" s="189"/>
      <c r="F60" s="189" t="str">
        <f>Lanedraw!$F$9</f>
        <v>Suffolk</v>
      </c>
    </row>
    <row r="61" spans="1:6" ht="15">
      <c r="A61" s="189"/>
      <c r="B61" s="189" t="str">
        <f>Lanedraw!$G$54</f>
        <v>B</v>
      </c>
      <c r="C61" s="189">
        <v>4</v>
      </c>
      <c r="D61" s="189" t="str">
        <f>Decsheets!$B$96</f>
        <v>Hannah Ridley</v>
      </c>
      <c r="E61" s="189"/>
      <c r="F61" s="189" t="str">
        <f>Lanedraw!$G$9</f>
        <v>Bedfordshire</v>
      </c>
    </row>
    <row r="62" spans="1:6" ht="15">
      <c r="A62" s="189"/>
      <c r="B62" s="189" t="str">
        <f>Lanedraw!$H$54</f>
        <v>C</v>
      </c>
      <c r="C62" s="189">
        <v>5</v>
      </c>
      <c r="D62" s="189" t="str">
        <f>Decsheets!$D$96</f>
        <v>Ella Robinson</v>
      </c>
      <c r="E62" s="189"/>
      <c r="F62" s="189" t="str">
        <f>Lanedraw!$H$9</f>
        <v>Cambridgeshire</v>
      </c>
    </row>
    <row r="63" spans="1:6" ht="15">
      <c r="A63" s="189"/>
      <c r="B63" s="189" t="str">
        <f>Lanedraw!$I$54</f>
        <v>H</v>
      </c>
      <c r="C63" s="189">
        <v>6</v>
      </c>
      <c r="D63" s="189" t="str">
        <f>Decsheets!$F$96</f>
        <v>Trixie Wraith</v>
      </c>
      <c r="E63" s="189"/>
      <c r="F63" s="189" t="str">
        <f>Lanedraw!$I$9</f>
        <v>Hertfordshire</v>
      </c>
    </row>
    <row r="64" spans="1:6" ht="15">
      <c r="A64" s="189">
        <v>5</v>
      </c>
      <c r="B64" s="189">
        <v>1</v>
      </c>
      <c r="C64" s="189">
        <v>2</v>
      </c>
      <c r="D64" s="189" t="s">
        <v>293</v>
      </c>
      <c r="E64" s="189"/>
      <c r="F64" s="189"/>
    </row>
    <row r="65" spans="1:6" ht="15">
      <c r="A65" s="189"/>
      <c r="B65" s="189" t="str">
        <f>CONCATENATE($B$58,$B$58)</f>
        <v>EE</v>
      </c>
      <c r="C65" s="189">
        <v>1</v>
      </c>
      <c r="D65" s="189" t="str">
        <f>Decsheets!$H$116</f>
        <v>Hollie Rex</v>
      </c>
      <c r="E65" s="189"/>
      <c r="F65" s="189" t="str">
        <f>Lanedraw!$D$9</f>
        <v>Essex</v>
      </c>
    </row>
    <row r="66" spans="1:6" ht="15">
      <c r="A66" s="189"/>
      <c r="B66" s="189" t="str">
        <f>CONCATENATE($B$59,$B$59)</f>
        <v>NN</v>
      </c>
      <c r="C66" s="189">
        <v>2</v>
      </c>
      <c r="D66" s="189" t="str">
        <f>Decsheets!$J$116</f>
        <v>Jess Norkett</v>
      </c>
      <c r="E66" s="189"/>
      <c r="F66" s="189" t="str">
        <f>Lanedraw!$E$9</f>
        <v>Norfolk</v>
      </c>
    </row>
    <row r="67" spans="1:6" ht="15">
      <c r="A67" s="189"/>
      <c r="B67" s="189" t="str">
        <f>CONCATENATE($B$60,$B$60)</f>
        <v>SS</v>
      </c>
      <c r="C67" s="189">
        <v>3</v>
      </c>
      <c r="D67" s="189">
        <f>Decsheets!$L$116</f>
        <v>0</v>
      </c>
      <c r="E67" s="189"/>
      <c r="F67" s="189" t="str">
        <f>Lanedraw!$F$9</f>
        <v>Suffolk</v>
      </c>
    </row>
    <row r="68" spans="1:6" ht="15">
      <c r="A68" s="189"/>
      <c r="B68" s="189" t="str">
        <f>CONCATENATE($B$61,$B$61)</f>
        <v>BB</v>
      </c>
      <c r="C68" s="189">
        <v>4</v>
      </c>
      <c r="D68" s="189">
        <f>Decsheets!$B$116</f>
        <v>0</v>
      </c>
      <c r="E68" s="189"/>
      <c r="F68" s="189" t="str">
        <f>Lanedraw!$G$9</f>
        <v>Bedfordshire</v>
      </c>
    </row>
    <row r="69" spans="1:6" ht="15">
      <c r="A69" s="189"/>
      <c r="B69" s="189" t="str">
        <f>CONCATENATE($B$62,$B$62)</f>
        <v>CC</v>
      </c>
      <c r="C69" s="189">
        <v>5</v>
      </c>
      <c r="D69" s="189" t="str">
        <f>Decsheets!$D$116</f>
        <v>Laura Whitton</v>
      </c>
      <c r="E69" s="189"/>
      <c r="F69" s="189" t="str">
        <f>Lanedraw!$H$9</f>
        <v>Cambridgeshire</v>
      </c>
    </row>
    <row r="70" spans="1:6" ht="15">
      <c r="A70" s="189"/>
      <c r="B70" s="189" t="str">
        <f>CONCATENATE($B63,$B$63)</f>
        <v>HH</v>
      </c>
      <c r="C70" s="189">
        <v>6</v>
      </c>
      <c r="D70" s="189">
        <f>Decsheets!$F$116</f>
        <v>0</v>
      </c>
      <c r="E70" s="189"/>
      <c r="F70" s="189" t="str">
        <f>Lanedraw!$I$9</f>
        <v>Hertfordshire</v>
      </c>
    </row>
    <row r="71" spans="1:6" ht="15">
      <c r="A71" s="189">
        <v>6</v>
      </c>
      <c r="B71" s="189">
        <v>1</v>
      </c>
      <c r="C71" s="189">
        <v>1</v>
      </c>
      <c r="D71" s="189" t="s">
        <v>294</v>
      </c>
      <c r="E71" s="189"/>
      <c r="F71" s="189"/>
    </row>
    <row r="72" spans="1:6" ht="15">
      <c r="A72" s="189"/>
      <c r="B72" s="189" t="str">
        <f>Lanedraw!$D$55</f>
        <v>N</v>
      </c>
      <c r="C72" s="189">
        <v>1</v>
      </c>
      <c r="D72" s="189" t="str">
        <f>Decsheets!$J$57</f>
        <v>Tyler Billiyard</v>
      </c>
      <c r="E72" s="189"/>
      <c r="F72" s="189" t="str">
        <f>Lanedraw!$D$10</f>
        <v>Norfolk</v>
      </c>
    </row>
    <row r="73" spans="1:6" ht="15">
      <c r="A73" s="189"/>
      <c r="B73" s="189" t="str">
        <f>Lanedraw!$E$55</f>
        <v>S</v>
      </c>
      <c r="C73" s="189">
        <v>2</v>
      </c>
      <c r="D73" s="189">
        <f>Decsheets!$L$57</f>
        <v>0</v>
      </c>
      <c r="E73" s="189"/>
      <c r="F73" s="189" t="str">
        <f>Lanedraw!$E$10</f>
        <v>Suffolk</v>
      </c>
    </row>
    <row r="74" spans="1:6" ht="15">
      <c r="A74" s="189"/>
      <c r="B74" s="189" t="str">
        <f>Lanedraw!$F$55</f>
        <v>B</v>
      </c>
      <c r="C74" s="189">
        <v>3</v>
      </c>
      <c r="D74" s="189">
        <f>Decsheets!$B$57</f>
        <v>0</v>
      </c>
      <c r="E74" s="189"/>
      <c r="F74" s="189" t="str">
        <f>Lanedraw!$F$10</f>
        <v>Bedfordshire</v>
      </c>
    </row>
    <row r="75" spans="1:6" ht="15">
      <c r="A75" s="189"/>
      <c r="B75" s="189" t="str">
        <f>Lanedraw!$G$55</f>
        <v>C</v>
      </c>
      <c r="C75" s="189">
        <v>4</v>
      </c>
      <c r="D75" s="189" t="str">
        <f>Decsheets!$D$57</f>
        <v>Ethan Seal</v>
      </c>
      <c r="E75" s="189"/>
      <c r="F75" s="189" t="str">
        <f>Lanedraw!$G$10</f>
        <v>Cambridgeshire</v>
      </c>
    </row>
    <row r="76" spans="1:6" ht="15">
      <c r="A76" s="189"/>
      <c r="B76" s="189" t="str">
        <f>Lanedraw!$H$55</f>
        <v>H</v>
      </c>
      <c r="C76" s="189">
        <v>5</v>
      </c>
      <c r="D76" s="189" t="str">
        <f>Decsheets!$F$57</f>
        <v>George Dowding</v>
      </c>
      <c r="E76" s="189"/>
      <c r="F76" s="189" t="str">
        <f>Lanedraw!$H$10</f>
        <v>Hertfordshire</v>
      </c>
    </row>
    <row r="77" spans="1:6" ht="15">
      <c r="A77" s="189"/>
      <c r="B77" s="189" t="str">
        <f>Lanedraw!$I$55</f>
        <v>E</v>
      </c>
      <c r="C77" s="189">
        <v>6</v>
      </c>
      <c r="D77" s="189">
        <f>Decsheets!$H$57</f>
        <v>0</v>
      </c>
      <c r="E77" s="189"/>
      <c r="F77" s="189" t="str">
        <f>Lanedraw!$I$10</f>
        <v>Essex</v>
      </c>
    </row>
    <row r="78" spans="1:6" ht="15">
      <c r="A78" s="189">
        <v>6</v>
      </c>
      <c r="B78" s="189">
        <v>1</v>
      </c>
      <c r="C78" s="189">
        <v>2</v>
      </c>
      <c r="D78" s="189" t="s">
        <v>295</v>
      </c>
      <c r="E78" s="189"/>
      <c r="F78" s="189"/>
    </row>
    <row r="79" spans="1:6" ht="15">
      <c r="A79" s="189"/>
      <c r="B79" s="189" t="str">
        <f aca="true" t="shared" si="0" ref="B79:B84">CONCATENATE($B72,$B72)</f>
        <v>NN</v>
      </c>
      <c r="C79" s="189">
        <v>1</v>
      </c>
      <c r="D79" s="189">
        <f>Decsheets!$J$77</f>
        <v>0</v>
      </c>
      <c r="E79" s="189"/>
      <c r="F79" s="189" t="str">
        <f>Lanedraw!$D$10</f>
        <v>Norfolk</v>
      </c>
    </row>
    <row r="80" spans="1:6" ht="15">
      <c r="A80" s="189"/>
      <c r="B80" s="189" t="str">
        <f t="shared" si="0"/>
        <v>SS</v>
      </c>
      <c r="C80" s="189">
        <v>2</v>
      </c>
      <c r="D80" s="189">
        <f>Decsheets!$L$77</f>
        <v>0</v>
      </c>
      <c r="E80" s="189"/>
      <c r="F80" s="189" t="str">
        <f>Lanedraw!$E$10</f>
        <v>Suffolk</v>
      </c>
    </row>
    <row r="81" spans="1:6" ht="15">
      <c r="A81" s="189"/>
      <c r="B81" s="189" t="str">
        <f t="shared" si="0"/>
        <v>BB</v>
      </c>
      <c r="C81" s="189">
        <v>3</v>
      </c>
      <c r="D81" s="189">
        <f>Decsheets!$B$77</f>
        <v>0</v>
      </c>
      <c r="E81" s="189"/>
      <c r="F81" s="189" t="str">
        <f>Lanedraw!$F$10</f>
        <v>Bedfordshire</v>
      </c>
    </row>
    <row r="82" spans="1:6" ht="15">
      <c r="A82" s="189"/>
      <c r="B82" s="189" t="str">
        <f t="shared" si="0"/>
        <v>CC</v>
      </c>
      <c r="C82" s="189">
        <v>4</v>
      </c>
      <c r="D82" s="189" t="str">
        <f>Decsheets!$D$77</f>
        <v>Callum Nicholson</v>
      </c>
      <c r="E82" s="189"/>
      <c r="F82" s="189" t="str">
        <f>Lanedraw!$G$10</f>
        <v>Cambridgeshire</v>
      </c>
    </row>
    <row r="83" spans="1:6" ht="15">
      <c r="A83" s="189"/>
      <c r="B83" s="189" t="str">
        <f t="shared" si="0"/>
        <v>HH</v>
      </c>
      <c r="C83" s="189">
        <v>5</v>
      </c>
      <c r="D83" s="189" t="str">
        <f>Decsheets!$F$77</f>
        <v>Alex Harris</v>
      </c>
      <c r="E83" s="189"/>
      <c r="F83" s="189" t="str">
        <f>Lanedraw!$H$10</f>
        <v>Hertfordshire</v>
      </c>
    </row>
    <row r="84" spans="1:6" ht="15">
      <c r="A84" s="189"/>
      <c r="B84" s="189" t="str">
        <f t="shared" si="0"/>
        <v>EE</v>
      </c>
      <c r="C84" s="189">
        <v>6</v>
      </c>
      <c r="D84" s="189">
        <f>Decsheets!$H$77</f>
        <v>0</v>
      </c>
      <c r="E84" s="189"/>
      <c r="F84" s="189" t="str">
        <f>Lanedraw!$I$10</f>
        <v>Essex</v>
      </c>
    </row>
    <row r="85" spans="1:6" ht="15">
      <c r="A85" s="189">
        <v>7</v>
      </c>
      <c r="B85" s="189">
        <v>1</v>
      </c>
      <c r="C85" s="189">
        <v>1</v>
      </c>
      <c r="D85" s="189" t="s">
        <v>296</v>
      </c>
      <c r="E85" s="189"/>
      <c r="F85" s="189"/>
    </row>
    <row r="86" spans="1:6" ht="15">
      <c r="A86" s="189"/>
      <c r="B86" s="189" t="str">
        <f>Lanedraw!$E$56</f>
        <v>B</v>
      </c>
      <c r="C86" s="189">
        <v>1</v>
      </c>
      <c r="D86" s="189" t="str">
        <f>Decsheets!$L$15</f>
        <v>Cameron Bailey</v>
      </c>
      <c r="E86" s="189"/>
      <c r="F86" s="189" t="str">
        <f>Lanedraw!$D$11</f>
        <v>Suffolk</v>
      </c>
    </row>
    <row r="87" spans="1:6" ht="15">
      <c r="A87" s="189"/>
      <c r="B87" s="189" t="str">
        <f>Lanedraw!$F$56</f>
        <v>C</v>
      </c>
      <c r="C87" s="189">
        <v>2</v>
      </c>
      <c r="D87" s="189" t="str">
        <f>Decsheets!$B$15</f>
        <v>Joe Hubbock</v>
      </c>
      <c r="E87" s="189"/>
      <c r="F87" s="189" t="str">
        <f>Lanedraw!$E$11</f>
        <v>Bedfordshire</v>
      </c>
    </row>
    <row r="88" spans="1:6" ht="15">
      <c r="A88" s="189"/>
      <c r="B88" s="189" t="str">
        <f>Lanedraw!$G$56</f>
        <v>H</v>
      </c>
      <c r="C88" s="189">
        <v>3</v>
      </c>
      <c r="D88" s="189" t="str">
        <f>Decsheets!$D$15</f>
        <v>Ben Snaith</v>
      </c>
      <c r="E88" s="189"/>
      <c r="F88" s="189" t="str">
        <f>Lanedraw!$F$11</f>
        <v>Cambridgeshire</v>
      </c>
    </row>
    <row r="89" spans="1:6" ht="15">
      <c r="A89" s="189"/>
      <c r="B89" s="189" t="str">
        <f>Lanedraw!$H$56</f>
        <v>E</v>
      </c>
      <c r="C89" s="189">
        <v>4</v>
      </c>
      <c r="D89" s="189" t="str">
        <f>Decsheets!$F$15</f>
        <v>Eden Davis</v>
      </c>
      <c r="E89" s="189"/>
      <c r="F89" s="189" t="str">
        <f>Lanedraw!$G$11</f>
        <v>Hertfordshire</v>
      </c>
    </row>
    <row r="90" spans="1:6" ht="15">
      <c r="A90" s="189"/>
      <c r="B90" s="189" t="str">
        <f>Lanedraw!$I$56</f>
        <v>N</v>
      </c>
      <c r="C90" s="189">
        <v>5</v>
      </c>
      <c r="D90" s="189" t="str">
        <f>Decsheets!$H$15</f>
        <v>Ayo Akingbehin</v>
      </c>
      <c r="E90" s="189"/>
      <c r="F90" s="189" t="str">
        <f>Lanedraw!$H$11</f>
        <v>Essex</v>
      </c>
    </row>
    <row r="91" spans="1:6" ht="15">
      <c r="A91" s="189"/>
      <c r="B91" s="189" t="str">
        <f>Lanedraw!$I$56</f>
        <v>N</v>
      </c>
      <c r="C91" s="189">
        <v>6</v>
      </c>
      <c r="D91" s="189" t="str">
        <f>Decsheets!$J$15</f>
        <v>Adam Herring</v>
      </c>
      <c r="E91" s="189"/>
      <c r="F91" s="189" t="str">
        <f>Lanedraw!$I$11</f>
        <v>Norfolk</v>
      </c>
    </row>
    <row r="92" spans="1:6" ht="15">
      <c r="A92" s="189">
        <v>7</v>
      </c>
      <c r="B92" s="189">
        <v>1</v>
      </c>
      <c r="C92" s="189">
        <v>2</v>
      </c>
      <c r="D92" s="189" t="s">
        <v>297</v>
      </c>
      <c r="E92" s="189"/>
      <c r="F92" s="189"/>
    </row>
    <row r="93" spans="1:6" ht="15">
      <c r="A93" s="189"/>
      <c r="B93" s="189" t="str">
        <f aca="true" t="shared" si="1" ref="B93:B98">CONCATENATE($B86,$B86)</f>
        <v>BB</v>
      </c>
      <c r="C93" s="189">
        <v>1</v>
      </c>
      <c r="D93" s="189">
        <f>Decsheets!$L$35</f>
        <v>0</v>
      </c>
      <c r="E93" s="189"/>
      <c r="F93" s="189" t="str">
        <f>Lanedraw!$D$11</f>
        <v>Suffolk</v>
      </c>
    </row>
    <row r="94" spans="1:6" ht="15">
      <c r="A94" s="189"/>
      <c r="B94" s="189" t="str">
        <f t="shared" si="1"/>
        <v>CC</v>
      </c>
      <c r="C94" s="189">
        <v>2</v>
      </c>
      <c r="D94" s="189">
        <f>Decsheets!$B$35</f>
        <v>0</v>
      </c>
      <c r="E94" s="189"/>
      <c r="F94" s="189" t="str">
        <f>Lanedraw!$E$11</f>
        <v>Bedfordshire</v>
      </c>
    </row>
    <row r="95" spans="1:6" ht="15">
      <c r="A95" s="189"/>
      <c r="B95" s="189" t="str">
        <f t="shared" si="1"/>
        <v>HH</v>
      </c>
      <c r="C95" s="189">
        <v>3</v>
      </c>
      <c r="D95" s="189" t="str">
        <f>Decsheets!$D$35</f>
        <v>Ronan Rawlins</v>
      </c>
      <c r="E95" s="189"/>
      <c r="F95" s="189" t="str">
        <f>Lanedraw!$F$11</f>
        <v>Cambridgeshire</v>
      </c>
    </row>
    <row r="96" spans="1:6" ht="15">
      <c r="A96" s="189"/>
      <c r="B96" s="189" t="str">
        <f t="shared" si="1"/>
        <v>EE</v>
      </c>
      <c r="C96" s="189">
        <v>4</v>
      </c>
      <c r="D96" s="189" t="str">
        <f>Decsheets!$F$35</f>
        <v>Tobi Ogunkanmi</v>
      </c>
      <c r="E96" s="189"/>
      <c r="F96" s="189" t="str">
        <f>Lanedraw!$G$11</f>
        <v>Hertfordshire</v>
      </c>
    </row>
    <row r="97" spans="1:6" ht="15">
      <c r="A97" s="189"/>
      <c r="B97" s="189" t="str">
        <f t="shared" si="1"/>
        <v>NN</v>
      </c>
      <c r="C97" s="189">
        <v>5</v>
      </c>
      <c r="D97" s="189" t="str">
        <f>Decsheets!$H$35</f>
        <v>Lewis Thorn</v>
      </c>
      <c r="E97" s="189"/>
      <c r="F97" s="189" t="str">
        <f>Lanedraw!$H$11</f>
        <v>Essex</v>
      </c>
    </row>
    <row r="98" spans="1:6" ht="15">
      <c r="A98" s="189"/>
      <c r="B98" s="189" t="str">
        <f t="shared" si="1"/>
        <v>NN</v>
      </c>
      <c r="C98" s="189">
        <v>6</v>
      </c>
      <c r="D98" s="189" t="str">
        <f>Decsheets!$J$35</f>
        <v>Liam O'Dell</v>
      </c>
      <c r="E98" s="189"/>
      <c r="F98" s="189" t="str">
        <f>Lanedraw!$I$11</f>
        <v>Norfolk</v>
      </c>
    </row>
    <row r="99" spans="1:6" ht="15">
      <c r="A99" s="189">
        <v>8</v>
      </c>
      <c r="B99" s="189">
        <v>1</v>
      </c>
      <c r="C99" s="189">
        <v>1</v>
      </c>
      <c r="D99" s="189" t="s">
        <v>298</v>
      </c>
      <c r="E99" s="189"/>
      <c r="F99" s="189"/>
    </row>
    <row r="100" spans="1:6" ht="15">
      <c r="A100" s="189"/>
      <c r="B100" s="189" t="str">
        <f>Lanedraw!$E$57</f>
        <v>C</v>
      </c>
      <c r="C100" s="189">
        <v>1</v>
      </c>
      <c r="D100" s="189" t="str">
        <f>Decsheets!$B$93</f>
        <v>Sarah Ridley</v>
      </c>
      <c r="E100" s="189"/>
      <c r="F100" s="189" t="str">
        <f>Lanedraw!$D$12</f>
        <v>Bedfordshire</v>
      </c>
    </row>
    <row r="101" spans="1:6" ht="15">
      <c r="A101" s="189"/>
      <c r="B101" s="189" t="str">
        <f>Lanedraw!$F$57</f>
        <v>H</v>
      </c>
      <c r="C101" s="189">
        <v>2</v>
      </c>
      <c r="D101" s="189" t="str">
        <f>Decsheets!$D$93</f>
        <v>Maisey Snaith</v>
      </c>
      <c r="E101" s="189"/>
      <c r="F101" s="189" t="s">
        <v>273</v>
      </c>
    </row>
    <row r="102" spans="1:6" ht="15">
      <c r="A102" s="189"/>
      <c r="B102" s="189" t="str">
        <f>Lanedraw!$G$57</f>
        <v>E</v>
      </c>
      <c r="C102" s="189">
        <v>3</v>
      </c>
      <c r="D102" s="189" t="str">
        <f>Decsheets!$F$93</f>
        <v>Lisa-Marie Uzokwe</v>
      </c>
      <c r="E102" s="189"/>
      <c r="F102" s="189" t="s">
        <v>272</v>
      </c>
    </row>
    <row r="103" spans="1:6" ht="15">
      <c r="A103" s="189"/>
      <c r="B103" s="189" t="str">
        <f>Lanedraw!$H$57</f>
        <v>N</v>
      </c>
      <c r="C103" s="189">
        <v>4</v>
      </c>
      <c r="D103" s="189" t="str">
        <f>Decsheets!$H$93</f>
        <v>Isobelle Douglas-Ward</v>
      </c>
      <c r="E103" s="189"/>
      <c r="F103" s="189" t="s">
        <v>274</v>
      </c>
    </row>
    <row r="104" spans="1:6" ht="15">
      <c r="A104" s="189"/>
      <c r="B104" s="189" t="str">
        <f>Lanedraw!$I$57</f>
        <v>S</v>
      </c>
      <c r="C104" s="189">
        <v>5</v>
      </c>
      <c r="D104" s="189" t="str">
        <f>Decsheets!$J$93</f>
        <v>Serena Grace</v>
      </c>
      <c r="E104" s="189"/>
      <c r="F104" s="189" t="s">
        <v>268</v>
      </c>
    </row>
    <row r="105" spans="1:6" ht="15">
      <c r="A105" s="189"/>
      <c r="B105" s="189">
        <f>Lanedraw!$J$57</f>
        <v>0</v>
      </c>
      <c r="C105" s="189">
        <v>6</v>
      </c>
      <c r="D105" s="189" t="str">
        <f>Decsheets!$L$93</f>
        <v>Chantelle Kilpatrick</v>
      </c>
      <c r="E105" s="189"/>
      <c r="F105" s="189" t="s">
        <v>266</v>
      </c>
    </row>
    <row r="106" spans="1:6" ht="15">
      <c r="A106" s="189">
        <v>8</v>
      </c>
      <c r="B106" s="189">
        <v>1</v>
      </c>
      <c r="C106" s="189">
        <v>2</v>
      </c>
      <c r="D106" s="189" t="s">
        <v>299</v>
      </c>
      <c r="E106" s="189"/>
      <c r="F106" s="189"/>
    </row>
    <row r="107" spans="1:6" ht="15">
      <c r="A107" s="189"/>
      <c r="B107" s="189" t="str">
        <f aca="true" t="shared" si="2" ref="B107:B112">CONCATENATE($B100,$B100)</f>
        <v>CC</v>
      </c>
      <c r="C107" s="189">
        <v>1</v>
      </c>
      <c r="D107" s="189">
        <f>Decsheets!$B$113</f>
        <v>0</v>
      </c>
      <c r="E107" s="189"/>
      <c r="F107" s="189" t="str">
        <f>Lanedraw!$D$12</f>
        <v>Bedfordshire</v>
      </c>
    </row>
    <row r="108" spans="1:6" ht="15">
      <c r="A108" s="189"/>
      <c r="B108" s="189" t="str">
        <f t="shared" si="2"/>
        <v>HH</v>
      </c>
      <c r="C108" s="189">
        <v>2</v>
      </c>
      <c r="D108" s="189" t="str">
        <f>Decsheets!$D$113</f>
        <v>Iona Newbegin</v>
      </c>
      <c r="E108" s="189"/>
      <c r="F108" s="189" t="s">
        <v>273</v>
      </c>
    </row>
    <row r="109" spans="1:6" ht="15">
      <c r="A109" s="189"/>
      <c r="B109" s="189" t="str">
        <f t="shared" si="2"/>
        <v>EE</v>
      </c>
      <c r="C109" s="189">
        <v>3</v>
      </c>
      <c r="D109" s="189" t="str">
        <f>Decsheets!$F$113</f>
        <v>Petra Sijuwade</v>
      </c>
      <c r="E109" s="189"/>
      <c r="F109" s="189" t="s">
        <v>272</v>
      </c>
    </row>
    <row r="110" spans="1:6" ht="15">
      <c r="A110" s="189"/>
      <c r="B110" s="189" t="str">
        <f t="shared" si="2"/>
        <v>NN</v>
      </c>
      <c r="C110" s="189">
        <v>4</v>
      </c>
      <c r="D110" s="189" t="str">
        <f>Decsheets!$H$113</f>
        <v>Victoria Staines</v>
      </c>
      <c r="E110" s="189"/>
      <c r="F110" s="189" t="s">
        <v>274</v>
      </c>
    </row>
    <row r="111" spans="1:6" ht="15">
      <c r="A111" s="189"/>
      <c r="B111" s="189" t="str">
        <f t="shared" si="2"/>
        <v>SS</v>
      </c>
      <c r="C111" s="189">
        <v>5</v>
      </c>
      <c r="D111" s="189" t="str">
        <f>Decsheets!$J$113</f>
        <v>Erin Penn</v>
      </c>
      <c r="E111" s="189"/>
      <c r="F111" s="189" t="s">
        <v>268</v>
      </c>
    </row>
    <row r="112" spans="1:6" ht="15">
      <c r="A112" s="189"/>
      <c r="B112" s="189" t="str">
        <f t="shared" si="2"/>
        <v>00</v>
      </c>
      <c r="C112" s="189">
        <v>6</v>
      </c>
      <c r="D112" s="189" t="str">
        <f>Decsheets!$L$113</f>
        <v>Christy Fraser</v>
      </c>
      <c r="E112" s="189"/>
      <c r="F112" s="189" t="s">
        <v>266</v>
      </c>
    </row>
    <row r="113" spans="1:6" ht="15">
      <c r="A113" s="189">
        <v>9</v>
      </c>
      <c r="B113" s="189">
        <v>1</v>
      </c>
      <c r="C113" s="189">
        <v>1</v>
      </c>
      <c r="D113" s="189" t="s">
        <v>372</v>
      </c>
      <c r="E113" s="189"/>
      <c r="F113" s="189"/>
    </row>
    <row r="114" spans="1:6" ht="15">
      <c r="A114" s="189"/>
      <c r="B114" s="189" t="str">
        <f>Lanedraw!$E$58</f>
        <v>H</v>
      </c>
      <c r="C114" s="189">
        <v>1</v>
      </c>
      <c r="D114" s="189" t="str">
        <f>Decsheets!$D$54</f>
        <v>Julian Priest</v>
      </c>
      <c r="E114" s="189"/>
      <c r="F114" s="189" t="str">
        <f>Lanedraw!$D$13</f>
        <v>Cambridgeshire</v>
      </c>
    </row>
    <row r="115" spans="1:6" ht="15">
      <c r="A115" s="189"/>
      <c r="B115" s="189" t="str">
        <f>Lanedraw!$F$58</f>
        <v>E</v>
      </c>
      <c r="C115" s="189">
        <v>2</v>
      </c>
      <c r="D115" s="189" t="str">
        <f>Decsheets!$F$54</f>
        <v>Samad Ibrahim</v>
      </c>
      <c r="E115" s="189"/>
      <c r="F115" s="189" t="str">
        <f>Lanedraw!$E$13</f>
        <v>Hertfordshire</v>
      </c>
    </row>
    <row r="116" spans="1:6" ht="15">
      <c r="A116" s="189"/>
      <c r="B116" s="189" t="str">
        <f>Lanedraw!$G$58</f>
        <v>N</v>
      </c>
      <c r="C116" s="189">
        <v>3</v>
      </c>
      <c r="D116" s="189">
        <f>Decsheets!$H$54</f>
        <v>0</v>
      </c>
      <c r="E116" s="189"/>
      <c r="F116" s="189" t="str">
        <f>Lanedraw!$F$13</f>
        <v>Essex</v>
      </c>
    </row>
    <row r="117" spans="1:6" ht="15">
      <c r="A117" s="189"/>
      <c r="B117" s="189" t="str">
        <f>Lanedraw!$H$58</f>
        <v>S</v>
      </c>
      <c r="C117" s="189">
        <v>4</v>
      </c>
      <c r="D117" s="189" t="str">
        <f>Decsheets!$J$54</f>
        <v>Louis Albrow</v>
      </c>
      <c r="E117" s="189"/>
      <c r="F117" s="189" t="str">
        <f>Lanedraw!$G$13</f>
        <v>Norfolk</v>
      </c>
    </row>
    <row r="118" spans="1:6" ht="15">
      <c r="A118" s="189"/>
      <c r="B118" s="189" t="str">
        <f>Lanedraw!$I$58</f>
        <v>B</v>
      </c>
      <c r="C118" s="189">
        <v>5</v>
      </c>
      <c r="D118" s="189" t="str">
        <f>Decsheets!$L$54</f>
        <v>Joshua Mayston</v>
      </c>
      <c r="E118" s="189"/>
      <c r="F118" s="189" t="str">
        <f>Lanedraw!$H$13</f>
        <v>Suffolk</v>
      </c>
    </row>
    <row r="119" spans="1:6" ht="15">
      <c r="A119" s="189"/>
      <c r="B119" s="189">
        <f>Lanedraw!$J$58</f>
        <v>0</v>
      </c>
      <c r="C119" s="189">
        <v>6</v>
      </c>
      <c r="D119" s="189" t="str">
        <f>Decsheets!$B$54</f>
        <v>Cameron Rayner</v>
      </c>
      <c r="E119" s="189"/>
      <c r="F119" s="189" t="str">
        <f>Lanedraw!$I$13</f>
        <v>Bedfordshire</v>
      </c>
    </row>
    <row r="120" spans="1:6" ht="15">
      <c r="A120" s="189">
        <v>9</v>
      </c>
      <c r="B120" s="189">
        <v>1</v>
      </c>
      <c r="C120" s="189">
        <v>2</v>
      </c>
      <c r="D120" s="189" t="s">
        <v>373</v>
      </c>
      <c r="E120" s="189"/>
      <c r="F120" s="189"/>
    </row>
    <row r="121" spans="1:6" ht="15">
      <c r="A121" s="189"/>
      <c r="B121" s="189" t="str">
        <f aca="true" t="shared" si="3" ref="B121:B126">CONCATENATE($B114,$B114)</f>
        <v>HH</v>
      </c>
      <c r="C121" s="189">
        <v>1</v>
      </c>
      <c r="D121" s="189" t="str">
        <f>Decsheets!$D$74</f>
        <v>William Kong</v>
      </c>
      <c r="E121" s="189"/>
      <c r="F121" s="189" t="str">
        <f>Lanedraw!$D$13</f>
        <v>Cambridgeshire</v>
      </c>
    </row>
    <row r="122" spans="1:6" ht="15">
      <c r="A122" s="189"/>
      <c r="B122" s="189" t="str">
        <f t="shared" si="3"/>
        <v>EE</v>
      </c>
      <c r="C122" s="189">
        <v>2</v>
      </c>
      <c r="D122" s="189" t="str">
        <f>Decsheets!$F$74</f>
        <v>Joel Evans</v>
      </c>
      <c r="E122" s="189"/>
      <c r="F122" s="189" t="str">
        <f>Lanedraw!$E$13</f>
        <v>Hertfordshire</v>
      </c>
    </row>
    <row r="123" spans="1:6" ht="15">
      <c r="A123" s="189"/>
      <c r="B123" s="189" t="str">
        <f t="shared" si="3"/>
        <v>NN</v>
      </c>
      <c r="C123" s="189">
        <v>3</v>
      </c>
      <c r="D123" s="189">
        <f>Decsheets!$H$74</f>
        <v>0</v>
      </c>
      <c r="E123" s="189"/>
      <c r="F123" s="189" t="str">
        <f>Lanedraw!$F$13</f>
        <v>Essex</v>
      </c>
    </row>
    <row r="124" spans="1:6" ht="15">
      <c r="A124" s="189"/>
      <c r="B124" s="189" t="str">
        <f t="shared" si="3"/>
        <v>SS</v>
      </c>
      <c r="C124" s="189">
        <v>4</v>
      </c>
      <c r="D124" s="189" t="str">
        <f>Decsheets!$J$74</f>
        <v>Jamie Greenacre</v>
      </c>
      <c r="E124" s="189"/>
      <c r="F124" s="189" t="str">
        <f>Lanedraw!$G$13</f>
        <v>Norfolk</v>
      </c>
    </row>
    <row r="125" spans="1:6" ht="15">
      <c r="A125" s="189"/>
      <c r="B125" s="189" t="str">
        <f t="shared" si="3"/>
        <v>BB</v>
      </c>
      <c r="C125" s="189">
        <v>5</v>
      </c>
      <c r="D125" s="189" t="str">
        <f>Decsheets!$L$74</f>
        <v>Paolo Palmieri</v>
      </c>
      <c r="E125" s="189"/>
      <c r="F125" s="189" t="str">
        <f>Lanedraw!$H$13</f>
        <v>Suffolk</v>
      </c>
    </row>
    <row r="126" spans="1:6" ht="15">
      <c r="A126" s="189"/>
      <c r="B126" s="189" t="str">
        <f t="shared" si="3"/>
        <v>00</v>
      </c>
      <c r="C126" s="189">
        <v>6</v>
      </c>
      <c r="D126" s="189">
        <f>Decsheets!$B$74</f>
        <v>0</v>
      </c>
      <c r="E126" s="189"/>
      <c r="F126" s="189" t="str">
        <f>Lanedraw!$I$13</f>
        <v>Bedfordshire</v>
      </c>
    </row>
    <row r="127" spans="1:6" ht="15">
      <c r="A127" s="189">
        <v>10</v>
      </c>
      <c r="B127" s="189">
        <v>1</v>
      </c>
      <c r="C127" s="189">
        <v>1</v>
      </c>
      <c r="D127" s="189" t="s">
        <v>300</v>
      </c>
      <c r="E127" s="189"/>
      <c r="F127" s="189"/>
    </row>
    <row r="128" spans="1:6" ht="15">
      <c r="A128" s="189"/>
      <c r="B128" s="189" t="str">
        <f>Lanedraw!$E$59</f>
        <v>E</v>
      </c>
      <c r="C128" s="189">
        <v>1</v>
      </c>
      <c r="D128" s="189" t="str">
        <f>Decsheets!$F$99</f>
        <v>Aisia Rhodes</v>
      </c>
      <c r="E128" s="189"/>
      <c r="F128" s="189" t="str">
        <f>Lanedraw!$D$14</f>
        <v>Hertfordshire</v>
      </c>
    </row>
    <row r="129" spans="1:6" ht="15">
      <c r="A129" s="189"/>
      <c r="B129" s="189" t="str">
        <f>Lanedraw!$F$59</f>
        <v>N</v>
      </c>
      <c r="C129" s="189">
        <v>2</v>
      </c>
      <c r="D129" s="189" t="str">
        <f>Decsheets!$H$99</f>
        <v>Beth Harryman</v>
      </c>
      <c r="E129" s="189"/>
      <c r="F129" s="189" t="str">
        <f>Lanedraw!$E$14</f>
        <v>Essex</v>
      </c>
    </row>
    <row r="130" spans="1:6" ht="15">
      <c r="A130" s="189"/>
      <c r="B130" s="189" t="str">
        <f>Lanedraw!$G$59</f>
        <v>S</v>
      </c>
      <c r="C130" s="189">
        <v>3</v>
      </c>
      <c r="D130" s="189" t="str">
        <f>Decsheets!$J$99</f>
        <v>Katie Daniels</v>
      </c>
      <c r="E130" s="189"/>
      <c r="F130" s="189" t="str">
        <f>Lanedraw!$F$14</f>
        <v>Norfolk</v>
      </c>
    </row>
    <row r="131" spans="1:6" ht="15">
      <c r="A131" s="189"/>
      <c r="B131" s="189" t="str">
        <f>Lanedraw!$H$59</f>
        <v>B</v>
      </c>
      <c r="C131" s="189">
        <v>4</v>
      </c>
      <c r="D131" s="189" t="str">
        <f>Decsheets!$L$99</f>
        <v>April Castle</v>
      </c>
      <c r="E131" s="189"/>
      <c r="F131" s="189" t="str">
        <f>Lanedraw!$G$14</f>
        <v>Suffolk</v>
      </c>
    </row>
    <row r="132" spans="1:6" ht="15">
      <c r="A132" s="189"/>
      <c r="B132" s="189" t="str">
        <f>Lanedraw!$I$59</f>
        <v>C</v>
      </c>
      <c r="C132" s="189">
        <v>5</v>
      </c>
      <c r="D132" s="189">
        <f>Decsheets!$B$99</f>
        <v>0</v>
      </c>
      <c r="E132" s="189"/>
      <c r="F132" s="189" t="str">
        <f>Lanedraw!$H$14</f>
        <v>Bedfordshire</v>
      </c>
    </row>
    <row r="133" spans="1:6" ht="15">
      <c r="A133" s="189"/>
      <c r="B133" s="189">
        <f>Lanedraw!$J$59</f>
        <v>0</v>
      </c>
      <c r="C133" s="189">
        <v>6</v>
      </c>
      <c r="D133" s="189" t="str">
        <f>Decsheets!$D$99</f>
        <v>Megan Sims</v>
      </c>
      <c r="E133" s="189"/>
      <c r="F133" s="189" t="str">
        <f>Lanedraw!$I$14</f>
        <v>Cambridgeshire</v>
      </c>
    </row>
    <row r="134" spans="1:6" ht="15">
      <c r="A134" s="189">
        <v>10</v>
      </c>
      <c r="B134" s="189">
        <v>1</v>
      </c>
      <c r="C134" s="189">
        <v>2</v>
      </c>
      <c r="D134" s="189" t="s">
        <v>301</v>
      </c>
      <c r="E134" s="189"/>
      <c r="F134" s="189"/>
    </row>
    <row r="135" spans="1:6" ht="15">
      <c r="A135" s="189"/>
      <c r="B135" s="189" t="str">
        <f aca="true" t="shared" si="4" ref="B135:B140">CONCATENATE($B128,$B128)</f>
        <v>EE</v>
      </c>
      <c r="C135" s="189">
        <v>1</v>
      </c>
      <c r="D135" s="189" t="str">
        <f>Decsheets!$F$119</f>
        <v>Rachel Bentley</v>
      </c>
      <c r="E135" s="189"/>
      <c r="F135" s="189" t="str">
        <f>Lanedraw!$D$14</f>
        <v>Hertfordshire</v>
      </c>
    </row>
    <row r="136" spans="1:6" ht="15">
      <c r="A136" s="189"/>
      <c r="B136" s="189" t="str">
        <f t="shared" si="4"/>
        <v>NN</v>
      </c>
      <c r="C136" s="189">
        <v>2</v>
      </c>
      <c r="D136" s="189" t="str">
        <f>Decsheets!$H$119</f>
        <v>Naomi Harriman</v>
      </c>
      <c r="E136" s="189"/>
      <c r="F136" s="189" t="str">
        <f>Lanedraw!$E$14</f>
        <v>Essex</v>
      </c>
    </row>
    <row r="137" spans="1:6" ht="15">
      <c r="A137" s="189"/>
      <c r="B137" s="189" t="str">
        <f t="shared" si="4"/>
        <v>SS</v>
      </c>
      <c r="C137" s="189">
        <v>3</v>
      </c>
      <c r="D137" s="189" t="str">
        <f>Decsheets!$J$119</f>
        <v>Sara Henderson</v>
      </c>
      <c r="E137" s="189"/>
      <c r="F137" s="189" t="str">
        <f>Lanedraw!$F$14</f>
        <v>Norfolk</v>
      </c>
    </row>
    <row r="138" spans="1:6" ht="15">
      <c r="A138" s="189"/>
      <c r="B138" s="189" t="str">
        <f t="shared" si="4"/>
        <v>BB</v>
      </c>
      <c r="C138" s="189">
        <v>4</v>
      </c>
      <c r="D138" s="189">
        <f>Decsheets!$L$119</f>
        <v>0</v>
      </c>
      <c r="E138" s="189"/>
      <c r="F138" s="189" t="str">
        <f>Lanedraw!$G$14</f>
        <v>Suffolk</v>
      </c>
    </row>
    <row r="139" spans="1:6" ht="15">
      <c r="A139" s="189"/>
      <c r="B139" s="189" t="str">
        <f t="shared" si="4"/>
        <v>CC</v>
      </c>
      <c r="C139" s="189">
        <v>5</v>
      </c>
      <c r="D139" s="189">
        <f>Decsheets!$B$119</f>
        <v>0</v>
      </c>
      <c r="E139" s="189"/>
      <c r="F139" s="189" t="str">
        <f>Lanedraw!$H$14</f>
        <v>Bedfordshire</v>
      </c>
    </row>
    <row r="140" spans="1:6" ht="15">
      <c r="A140" s="189"/>
      <c r="B140" s="189" t="str">
        <f t="shared" si="4"/>
        <v>00</v>
      </c>
      <c r="C140" s="189">
        <v>6</v>
      </c>
      <c r="D140" s="189" t="str">
        <f>Decsheets!$D$119</f>
        <v>Rosanna Jacobs</v>
      </c>
      <c r="E140" s="189"/>
      <c r="F140" s="189" t="str">
        <f>Lanedraw!$I$14</f>
        <v>Cambridgeshire</v>
      </c>
    </row>
    <row r="141" spans="1:6" ht="15">
      <c r="A141" s="189">
        <v>11</v>
      </c>
      <c r="B141" s="189">
        <v>1</v>
      </c>
      <c r="C141" s="189">
        <v>1</v>
      </c>
      <c r="D141" s="189" t="s">
        <v>302</v>
      </c>
      <c r="E141" s="189"/>
      <c r="F141" s="189"/>
    </row>
    <row r="142" spans="1:6" ht="15">
      <c r="A142" s="189"/>
      <c r="B142" s="189" t="str">
        <f>Lanedraw!$E$60</f>
        <v>N</v>
      </c>
      <c r="C142" s="189">
        <v>1</v>
      </c>
      <c r="D142" s="189">
        <f>Decsheets!$H$60</f>
        <v>0</v>
      </c>
      <c r="E142" s="189"/>
      <c r="F142" s="189" t="str">
        <f>Lanedraw!$D$15</f>
        <v>Essex</v>
      </c>
    </row>
    <row r="143" spans="1:6" ht="15">
      <c r="A143" s="189"/>
      <c r="B143" s="189" t="str">
        <f>Lanedraw!$F$60</f>
        <v>S</v>
      </c>
      <c r="C143" s="189">
        <v>2</v>
      </c>
      <c r="D143" s="189">
        <f>Decsheets!$J$60</f>
        <v>0</v>
      </c>
      <c r="E143" s="189"/>
      <c r="F143" s="189" t="str">
        <f>Lanedraw!$E$15</f>
        <v>Norfolk</v>
      </c>
    </row>
    <row r="144" spans="1:6" ht="15">
      <c r="A144" s="189"/>
      <c r="B144" s="189" t="str">
        <f>Lanedraw!$G$60</f>
        <v>B</v>
      </c>
      <c r="C144" s="189">
        <v>3</v>
      </c>
      <c r="D144" s="189" t="str">
        <f>Decsheets!$L$60</f>
        <v>Teddy Ntuli</v>
      </c>
      <c r="E144" s="189"/>
      <c r="F144" s="189" t="str">
        <f>Lanedraw!$F$15</f>
        <v>Suffolk</v>
      </c>
    </row>
    <row r="145" spans="1:6" ht="15">
      <c r="A145" s="189"/>
      <c r="B145" s="189" t="str">
        <f>Lanedraw!$H$60</f>
        <v>C</v>
      </c>
      <c r="C145" s="189">
        <v>4</v>
      </c>
      <c r="D145" s="189" t="str">
        <f>Decsheets!$B$60</f>
        <v>Stephen Simmons</v>
      </c>
      <c r="E145" s="189"/>
      <c r="F145" s="189" t="str">
        <f>Lanedraw!$G$15</f>
        <v>Bedfordshire</v>
      </c>
    </row>
    <row r="146" spans="1:6" ht="15">
      <c r="A146" s="189"/>
      <c r="B146" s="189" t="str">
        <f>Lanedraw!$I$60</f>
        <v>H</v>
      </c>
      <c r="C146" s="189">
        <v>5</v>
      </c>
      <c r="D146" s="189" t="str">
        <f>Decsheets!$D$60</f>
        <v>Ben Marshal</v>
      </c>
      <c r="E146" s="189"/>
      <c r="F146" s="189" t="str">
        <f>Lanedraw!$H$15</f>
        <v>Cambridgeshire</v>
      </c>
    </row>
    <row r="147" spans="1:6" ht="15">
      <c r="A147" s="189"/>
      <c r="B147" s="189">
        <f>Lanedraw!$J$60</f>
        <v>0</v>
      </c>
      <c r="C147" s="189">
        <v>6</v>
      </c>
      <c r="D147" s="189" t="str">
        <f>Decsheets!$F$60</f>
        <v>Ralph Williams</v>
      </c>
      <c r="E147" s="189"/>
      <c r="F147" s="189" t="str">
        <f>Lanedraw!$I$15</f>
        <v>Hertfordshire</v>
      </c>
    </row>
    <row r="148" spans="1:6" ht="15">
      <c r="A148" s="189">
        <v>11</v>
      </c>
      <c r="B148" s="189">
        <v>1</v>
      </c>
      <c r="C148" s="189">
        <v>2</v>
      </c>
      <c r="D148" s="189" t="s">
        <v>303</v>
      </c>
      <c r="E148" s="189"/>
      <c r="F148" s="189"/>
    </row>
    <row r="149" spans="1:6" ht="15">
      <c r="A149" s="189"/>
      <c r="B149" s="189" t="str">
        <f aca="true" t="shared" si="5" ref="B149:B154">CONCATENATE($B142,$B142)</f>
        <v>NN</v>
      </c>
      <c r="C149" s="189">
        <v>1</v>
      </c>
      <c r="D149" s="189">
        <f>Decsheets!$H$80</f>
        <v>0</v>
      </c>
      <c r="E149" s="189"/>
      <c r="F149" s="189" t="str">
        <f>Lanedraw!$D$15</f>
        <v>Essex</v>
      </c>
    </row>
    <row r="150" spans="1:6" ht="15">
      <c r="A150" s="189"/>
      <c r="B150" s="189" t="str">
        <f t="shared" si="5"/>
        <v>SS</v>
      </c>
      <c r="C150" s="189">
        <v>2</v>
      </c>
      <c r="D150" s="189">
        <f>Decsheets!$J$80</f>
        <v>0</v>
      </c>
      <c r="E150" s="189"/>
      <c r="F150" s="189" t="str">
        <f>Lanedraw!$E$15</f>
        <v>Norfolk</v>
      </c>
    </row>
    <row r="151" spans="1:6" ht="15">
      <c r="A151" s="189"/>
      <c r="B151" s="189" t="str">
        <f t="shared" si="5"/>
        <v>BB</v>
      </c>
      <c r="C151" s="189">
        <v>3</v>
      </c>
      <c r="D151" s="189">
        <f>Decsheets!$L$80</f>
        <v>0</v>
      </c>
      <c r="E151" s="189"/>
      <c r="F151" s="189" t="str">
        <f>Lanedraw!$F$15</f>
        <v>Suffolk</v>
      </c>
    </row>
    <row r="152" spans="1:6" ht="15">
      <c r="A152" s="189"/>
      <c r="B152" s="189" t="str">
        <f t="shared" si="5"/>
        <v>CC</v>
      </c>
      <c r="C152" s="189">
        <v>4</v>
      </c>
      <c r="D152" s="189">
        <f>Decsheets!$B$80</f>
        <v>0</v>
      </c>
      <c r="E152" s="189"/>
      <c r="F152" s="189" t="str">
        <f>Lanedraw!$G$15</f>
        <v>Bedfordshire</v>
      </c>
    </row>
    <row r="153" spans="1:6" ht="15">
      <c r="A153" s="189"/>
      <c r="B153" s="189" t="str">
        <f t="shared" si="5"/>
        <v>HH</v>
      </c>
      <c r="C153" s="189">
        <v>5</v>
      </c>
      <c r="D153" s="189">
        <f>Decsheets!$D$80</f>
        <v>0</v>
      </c>
      <c r="E153" s="189"/>
      <c r="F153" s="189" t="str">
        <f>Lanedraw!$H$15</f>
        <v>Cambridgeshire</v>
      </c>
    </row>
    <row r="154" spans="1:6" ht="15">
      <c r="A154" s="189"/>
      <c r="B154" s="189" t="str">
        <f t="shared" si="5"/>
        <v>00</v>
      </c>
      <c r="C154" s="189">
        <v>6</v>
      </c>
      <c r="D154" s="189" t="str">
        <f>Decsheets!$F$80</f>
        <v>Nile Odejimi-Riley</v>
      </c>
      <c r="E154" s="189"/>
      <c r="F154" s="189" t="str">
        <f>Lanedraw!$I$15</f>
        <v>Hertfordshire</v>
      </c>
    </row>
    <row r="155" spans="1:6" ht="15">
      <c r="A155" s="189">
        <v>12</v>
      </c>
      <c r="B155" s="189">
        <v>1</v>
      </c>
      <c r="C155" s="189">
        <v>1</v>
      </c>
      <c r="D155" s="189" t="s">
        <v>304</v>
      </c>
      <c r="E155" s="189"/>
      <c r="F155" s="189"/>
    </row>
    <row r="156" spans="1:6" ht="15">
      <c r="A156" s="189"/>
      <c r="B156" s="189" t="str">
        <f>Lanedraw!$D$61</f>
        <v>N</v>
      </c>
      <c r="C156" s="189">
        <v>1</v>
      </c>
      <c r="D156" s="189" t="str">
        <f>Decsheets!$J$98</f>
        <v>Ellie Taylor</v>
      </c>
      <c r="E156" s="189"/>
      <c r="F156" s="189" t="str">
        <f>Lanedraw!$D$16</f>
        <v>Norfolk</v>
      </c>
    </row>
    <row r="157" spans="1:6" ht="15">
      <c r="A157" s="189"/>
      <c r="B157" s="189" t="str">
        <f>Lanedraw!$E$61</f>
        <v>S</v>
      </c>
      <c r="C157" s="189">
        <v>2</v>
      </c>
      <c r="D157" s="189" t="str">
        <f>Decsheets!$L$98</f>
        <v>Anna Keeble</v>
      </c>
      <c r="E157" s="189"/>
      <c r="F157" s="189" t="str">
        <f>Lanedraw!$E$16</f>
        <v>Suffolk</v>
      </c>
    </row>
    <row r="158" spans="1:6" ht="15">
      <c r="A158" s="189"/>
      <c r="B158" s="189" t="str">
        <f>Lanedraw!$F$61</f>
        <v>B</v>
      </c>
      <c r="C158" s="189">
        <v>3</v>
      </c>
      <c r="D158" s="189">
        <f>Decsheets!$B$98</f>
        <v>0</v>
      </c>
      <c r="E158" s="189"/>
      <c r="F158" s="189" t="str">
        <f>Lanedraw!$F$16</f>
        <v>Bedfordshire</v>
      </c>
    </row>
    <row r="159" spans="1:6" ht="15">
      <c r="A159" s="189"/>
      <c r="B159" s="189" t="str">
        <f>Lanedraw!$G$61</f>
        <v>C</v>
      </c>
      <c r="C159" s="189">
        <v>4</v>
      </c>
      <c r="D159" s="189" t="str">
        <f>Decsheets!$D$98</f>
        <v>Scarlet Dalrymple</v>
      </c>
      <c r="E159" s="189"/>
      <c r="F159" s="189" t="str">
        <f>Lanedraw!$G$16</f>
        <v>Cambridgeshire</v>
      </c>
    </row>
    <row r="160" spans="1:6" ht="15">
      <c r="A160" s="189"/>
      <c r="B160" s="189" t="str">
        <f>Lanedraw!$H$61</f>
        <v>H</v>
      </c>
      <c r="C160" s="189">
        <v>5</v>
      </c>
      <c r="D160" s="189" t="str">
        <f>Decsheets!$F$98</f>
        <v>Lottie Rowendder</v>
      </c>
      <c r="E160" s="189"/>
      <c r="F160" s="189" t="str">
        <f>Lanedraw!$H$16</f>
        <v>Hertfordshire</v>
      </c>
    </row>
    <row r="161" spans="1:6" ht="15">
      <c r="A161" s="189"/>
      <c r="B161" s="189" t="str">
        <f>Lanedraw!$I$61</f>
        <v>E</v>
      </c>
      <c r="C161" s="189">
        <v>6</v>
      </c>
      <c r="D161" s="189" t="str">
        <f>Decsheets!$H$98</f>
        <v>Sophie Wetheridge</v>
      </c>
      <c r="E161" s="189"/>
      <c r="F161" s="189" t="str">
        <f>Lanedraw!$I$16</f>
        <v>Essex</v>
      </c>
    </row>
    <row r="162" spans="1:6" ht="15">
      <c r="A162" s="189"/>
      <c r="B162" s="189" t="str">
        <f aca="true" t="shared" si="6" ref="B162:B167">CONCATENATE($B156,$B156)</f>
        <v>NN</v>
      </c>
      <c r="C162" s="189">
        <v>7</v>
      </c>
      <c r="D162" s="189">
        <f>Decsheets!$J$118</f>
        <v>0</v>
      </c>
      <c r="E162" s="189"/>
      <c r="F162" s="189" t="str">
        <f>Lanedraw!$D$16</f>
        <v>Norfolk</v>
      </c>
    </row>
    <row r="163" spans="1:6" ht="15">
      <c r="A163" s="189"/>
      <c r="B163" s="189" t="str">
        <f t="shared" si="6"/>
        <v>SS</v>
      </c>
      <c r="C163" s="189">
        <v>8</v>
      </c>
      <c r="D163" s="189">
        <f>Decsheets!$L$118</f>
        <v>0</v>
      </c>
      <c r="E163" s="189"/>
      <c r="F163" s="189" t="str">
        <f>Lanedraw!$E$16</f>
        <v>Suffolk</v>
      </c>
    </row>
    <row r="164" spans="1:6" ht="15">
      <c r="A164" s="189"/>
      <c r="B164" s="189" t="str">
        <f t="shared" si="6"/>
        <v>BB</v>
      </c>
      <c r="C164" s="189">
        <v>9</v>
      </c>
      <c r="D164" s="189">
        <f>Decsheets!$B$118</f>
        <v>0</v>
      </c>
      <c r="E164" s="189"/>
      <c r="F164" s="189" t="str">
        <f>Lanedraw!$F$16</f>
        <v>Bedfordshire</v>
      </c>
    </row>
    <row r="165" spans="1:6" ht="15">
      <c r="A165" s="189"/>
      <c r="B165" s="189" t="str">
        <f>CONCATENATE($B159,$B159)</f>
        <v>CC</v>
      </c>
      <c r="C165" s="189">
        <v>10</v>
      </c>
      <c r="D165" s="189">
        <f>Decsheets!$D$118</f>
        <v>0</v>
      </c>
      <c r="E165" s="189"/>
      <c r="F165" s="189" t="str">
        <f>Lanedraw!$G$16</f>
        <v>Cambridgeshire</v>
      </c>
    </row>
    <row r="166" spans="1:6" ht="15">
      <c r="A166" s="189"/>
      <c r="B166" s="189" t="str">
        <f t="shared" si="6"/>
        <v>HH</v>
      </c>
      <c r="C166" s="189">
        <v>11</v>
      </c>
      <c r="D166" s="189" t="str">
        <f>Decsheets!$F$118</f>
        <v>Claire Bentley</v>
      </c>
      <c r="E166" s="189"/>
      <c r="F166" s="189" t="str">
        <f>Lanedraw!$H$16</f>
        <v>Hertfordshire</v>
      </c>
    </row>
    <row r="167" spans="1:6" ht="15">
      <c r="A167" s="189"/>
      <c r="B167" s="189" t="str">
        <f t="shared" si="6"/>
        <v>EE</v>
      </c>
      <c r="C167" s="189">
        <v>12</v>
      </c>
      <c r="D167" s="189" t="str">
        <f>Decsheets!$H$118</f>
        <v>Meg Rapley</v>
      </c>
      <c r="E167" s="189"/>
      <c r="F167" s="189" t="str">
        <f>Lanedraw!$I$16</f>
        <v>Essex</v>
      </c>
    </row>
    <row r="168" spans="1:6" ht="15">
      <c r="A168" s="189">
        <v>13</v>
      </c>
      <c r="B168" s="189">
        <v>1</v>
      </c>
      <c r="C168" s="189">
        <v>1</v>
      </c>
      <c r="D168" s="189" t="s">
        <v>305</v>
      </c>
      <c r="E168" s="189"/>
      <c r="F168" s="189"/>
    </row>
    <row r="169" spans="1:6" ht="15">
      <c r="A169" s="189"/>
      <c r="B169" s="189" t="str">
        <f>Lanedraw!$E$62</f>
        <v>B</v>
      </c>
      <c r="C169" s="189">
        <v>1</v>
      </c>
      <c r="D169" s="189">
        <f>Decsheets!$L$21</f>
        <v>0</v>
      </c>
      <c r="E169" s="189"/>
      <c r="F169" s="189" t="str">
        <f>Lanedraw!$D$17</f>
        <v>Suffolk</v>
      </c>
    </row>
    <row r="170" spans="1:6" ht="15">
      <c r="A170" s="189"/>
      <c r="B170" s="189" t="str">
        <f>Lanedraw!$F$62</f>
        <v>C</v>
      </c>
      <c r="C170" s="189">
        <v>2</v>
      </c>
      <c r="D170" s="189" t="str">
        <f>Decsheets!$B$21</f>
        <v>Josh Watson</v>
      </c>
      <c r="E170" s="189"/>
      <c r="F170" s="189" t="str">
        <f>Lanedraw!$E$17</f>
        <v>Bedfordshire</v>
      </c>
    </row>
    <row r="171" spans="1:6" ht="15">
      <c r="A171" s="189"/>
      <c r="B171" s="189" t="str">
        <f>Lanedraw!$G$62</f>
        <v>H</v>
      </c>
      <c r="C171" s="189">
        <v>3</v>
      </c>
      <c r="D171" s="189" t="str">
        <f>Decsheets!$D$21</f>
        <v>Thomas Brennand</v>
      </c>
      <c r="E171" s="189"/>
      <c r="F171" s="189" t="str">
        <f>Lanedraw!$F$17</f>
        <v>Cambridgeshire</v>
      </c>
    </row>
    <row r="172" spans="1:6" ht="15">
      <c r="A172" s="189"/>
      <c r="B172" s="189" t="str">
        <f>Lanedraw!$H$62</f>
        <v>E</v>
      </c>
      <c r="C172" s="189">
        <v>4</v>
      </c>
      <c r="D172" s="189" t="str">
        <f>Decsheets!$F$21</f>
        <v>Ayomide Byron</v>
      </c>
      <c r="E172" s="189"/>
      <c r="F172" s="189" t="str">
        <f>Lanedraw!$G$17</f>
        <v>Hertfordshire</v>
      </c>
    </row>
    <row r="173" spans="1:6" ht="15">
      <c r="A173" s="189"/>
      <c r="B173" s="189" t="str">
        <f>Lanedraw!$I$62</f>
        <v>N</v>
      </c>
      <c r="C173" s="189">
        <v>5</v>
      </c>
      <c r="D173" s="189" t="str">
        <f>Decsheets!$H$21</f>
        <v>Bradley Reed</v>
      </c>
      <c r="E173" s="189"/>
      <c r="F173" s="189" t="str">
        <f>Lanedraw!$H$17</f>
        <v>Essex</v>
      </c>
    </row>
    <row r="174" spans="1:6" ht="15">
      <c r="A174" s="189"/>
      <c r="B174" s="189">
        <f>Lanedraw!$J$62</f>
        <v>0</v>
      </c>
      <c r="C174" s="189">
        <v>6</v>
      </c>
      <c r="D174" s="189">
        <f>Decsheets!$J$21</f>
        <v>0</v>
      </c>
      <c r="E174" s="189"/>
      <c r="F174" s="189" t="str">
        <f>Lanedraw!$I$17</f>
        <v>Norfolk</v>
      </c>
    </row>
    <row r="175" spans="1:6" ht="15">
      <c r="A175" s="189">
        <v>13</v>
      </c>
      <c r="B175" s="189">
        <v>1</v>
      </c>
      <c r="C175" s="189">
        <v>2</v>
      </c>
      <c r="D175" s="189" t="s">
        <v>306</v>
      </c>
      <c r="E175" s="189"/>
      <c r="F175" s="189"/>
    </row>
    <row r="176" spans="1:6" ht="15">
      <c r="A176" s="189"/>
      <c r="B176" s="189" t="str">
        <f aca="true" t="shared" si="7" ref="B176:B181">CONCATENATE($B169,$B169)</f>
        <v>BB</v>
      </c>
      <c r="C176" s="189">
        <v>1</v>
      </c>
      <c r="D176" s="189">
        <f>Decsheets!$L$41</f>
        <v>0</v>
      </c>
      <c r="E176" s="189"/>
      <c r="F176" s="189" t="str">
        <f>Lanedraw!$D$17</f>
        <v>Suffolk</v>
      </c>
    </row>
    <row r="177" spans="1:6" ht="15">
      <c r="A177" s="189"/>
      <c r="B177" s="189" t="str">
        <f t="shared" si="7"/>
        <v>CC</v>
      </c>
      <c r="C177" s="189">
        <v>2</v>
      </c>
      <c r="D177" s="189">
        <f>Decsheets!$B$41</f>
        <v>0</v>
      </c>
      <c r="E177" s="189"/>
      <c r="F177" s="189" t="str">
        <f>Lanedraw!$E$17</f>
        <v>Bedfordshire</v>
      </c>
    </row>
    <row r="178" spans="1:6" ht="15">
      <c r="A178" s="189"/>
      <c r="B178" s="189" t="str">
        <f t="shared" si="7"/>
        <v>HH</v>
      </c>
      <c r="C178" s="189">
        <v>3</v>
      </c>
      <c r="D178" s="189" t="str">
        <f>Decsheets!$D$41</f>
        <v>Jack Huddleston</v>
      </c>
      <c r="E178" s="189"/>
      <c r="F178" s="189" t="str">
        <f>Lanedraw!$F$17</f>
        <v>Cambridgeshire</v>
      </c>
    </row>
    <row r="179" spans="1:6" ht="15">
      <c r="A179" s="189"/>
      <c r="B179" s="189" t="str">
        <f t="shared" si="7"/>
        <v>EE</v>
      </c>
      <c r="C179" s="189">
        <v>4</v>
      </c>
      <c r="D179" s="189" t="str">
        <f>Decsheets!$F$41</f>
        <v>Elior Harris</v>
      </c>
      <c r="E179" s="189"/>
      <c r="F179" s="189" t="str">
        <f>Lanedraw!$G$17</f>
        <v>Hertfordshire</v>
      </c>
    </row>
    <row r="180" spans="1:6" ht="15">
      <c r="A180" s="189"/>
      <c r="B180" s="189" t="str">
        <f t="shared" si="7"/>
        <v>NN</v>
      </c>
      <c r="C180" s="189">
        <v>5</v>
      </c>
      <c r="D180" s="189" t="str">
        <f>Decsheets!$H$41</f>
        <v>Jack Broadbent</v>
      </c>
      <c r="E180" s="189"/>
      <c r="F180" s="189" t="str">
        <f>Lanedraw!$H$17</f>
        <v>Essex</v>
      </c>
    </row>
    <row r="181" spans="1:6" ht="15">
      <c r="A181" s="189"/>
      <c r="B181" s="189" t="str">
        <f t="shared" si="7"/>
        <v>00</v>
      </c>
      <c r="C181" s="189">
        <v>6</v>
      </c>
      <c r="D181" s="189">
        <f>Decsheets!$J$41</f>
        <v>0</v>
      </c>
      <c r="E181" s="189"/>
      <c r="F181" s="189" t="str">
        <f>Lanedraw!$I$17</f>
        <v>Norfolk</v>
      </c>
    </row>
    <row r="182" spans="1:6" ht="15">
      <c r="A182" s="189">
        <v>14</v>
      </c>
      <c r="B182" s="189">
        <v>1</v>
      </c>
      <c r="C182" s="189">
        <v>1</v>
      </c>
      <c r="D182" s="189" t="s">
        <v>307</v>
      </c>
      <c r="E182" s="189"/>
      <c r="F182" s="189"/>
    </row>
    <row r="183" spans="1:6" ht="15">
      <c r="A183" s="189"/>
      <c r="B183" s="189" t="str">
        <f>Lanedraw!$D$63</f>
        <v>B</v>
      </c>
      <c r="C183" s="189">
        <v>1</v>
      </c>
      <c r="D183" s="189" t="str">
        <f>Decsheets!$B$17</f>
        <v>Thomas Powell</v>
      </c>
      <c r="E183" s="189"/>
      <c r="F183" s="189" t="str">
        <f>Lanedraw!$D$18</f>
        <v>Bedfordshire</v>
      </c>
    </row>
    <row r="184" spans="1:6" ht="15">
      <c r="A184" s="189"/>
      <c r="B184" s="189" t="str">
        <f>Lanedraw!$E$63</f>
        <v>C</v>
      </c>
      <c r="C184" s="189">
        <v>2</v>
      </c>
      <c r="D184" s="189" t="str">
        <f>Decsheets!$D$17</f>
        <v>Ben Snaith</v>
      </c>
      <c r="E184" s="189"/>
      <c r="F184" s="189" t="str">
        <f>Lanedraw!$E$18</f>
        <v>Cambridgeshire</v>
      </c>
    </row>
    <row r="185" spans="1:6" ht="15">
      <c r="A185" s="189"/>
      <c r="B185" s="189" t="str">
        <f>Lanedraw!$F$63</f>
        <v>H</v>
      </c>
      <c r="C185" s="189">
        <v>3</v>
      </c>
      <c r="D185" s="189" t="str">
        <f>Decsheets!$F$17</f>
        <v>Max Schopp</v>
      </c>
      <c r="E185" s="189"/>
      <c r="F185" s="189" t="str">
        <f>Lanedraw!$F$18</f>
        <v>Hertfordshire</v>
      </c>
    </row>
    <row r="186" spans="1:6" ht="15">
      <c r="A186" s="189"/>
      <c r="B186" s="189" t="str">
        <f>Lanedraw!$G$63</f>
        <v>E</v>
      </c>
      <c r="C186" s="189">
        <v>4</v>
      </c>
      <c r="D186" s="189" t="str">
        <f>Decsheets!$H$17</f>
        <v>Lewis Thorn</v>
      </c>
      <c r="E186" s="189"/>
      <c r="F186" s="189" t="str">
        <f>Lanedraw!$G$18</f>
        <v>Essex</v>
      </c>
    </row>
    <row r="187" spans="1:6" ht="15">
      <c r="A187" s="189"/>
      <c r="B187" s="189" t="str">
        <f>Lanedraw!$H$63</f>
        <v>N</v>
      </c>
      <c r="C187" s="189">
        <v>5</v>
      </c>
      <c r="D187" s="189" t="str">
        <f>Decsheets!$J$17</f>
        <v>Chris Marshall</v>
      </c>
      <c r="E187" s="189"/>
      <c r="F187" s="189" t="str">
        <f>Lanedraw!$H$18</f>
        <v>Norfolk</v>
      </c>
    </row>
    <row r="188" spans="1:6" ht="15">
      <c r="A188" s="189"/>
      <c r="B188" s="189" t="str">
        <f>Lanedraw!$I$63</f>
        <v>S</v>
      </c>
      <c r="C188" s="189">
        <v>6</v>
      </c>
      <c r="D188" s="189" t="str">
        <f>Decsheets!$L$17</f>
        <v>Cameron Bailey</v>
      </c>
      <c r="E188" s="189"/>
      <c r="F188" s="189" t="str">
        <f>Lanedraw!$I$18</f>
        <v>Suffolk</v>
      </c>
    </row>
    <row r="189" spans="1:6" ht="15">
      <c r="A189" s="189">
        <v>14</v>
      </c>
      <c r="B189" s="189">
        <v>1</v>
      </c>
      <c r="C189" s="189">
        <v>2</v>
      </c>
      <c r="D189" s="189" t="s">
        <v>308</v>
      </c>
      <c r="E189" s="189"/>
      <c r="F189" s="189"/>
    </row>
    <row r="190" spans="1:6" ht="15">
      <c r="A190" s="189"/>
      <c r="B190" s="189" t="str">
        <f aca="true" t="shared" si="8" ref="B190:B195">CONCATENATE($B183,$B183)</f>
        <v>BB</v>
      </c>
      <c r="C190" s="189">
        <v>1</v>
      </c>
      <c r="D190" s="189">
        <f>Decsheets!$B$37</f>
        <v>0</v>
      </c>
      <c r="E190" s="189"/>
      <c r="F190" s="189" t="str">
        <f>Lanedraw!$D$18</f>
        <v>Bedfordshire</v>
      </c>
    </row>
    <row r="191" spans="1:6" ht="15">
      <c r="A191" s="189"/>
      <c r="B191" s="189" t="str">
        <f t="shared" si="8"/>
        <v>CC</v>
      </c>
      <c r="C191" s="189">
        <v>2</v>
      </c>
      <c r="D191" s="189" t="str">
        <f>Decsheets!$D$37</f>
        <v>Austin Puleo</v>
      </c>
      <c r="E191" s="189"/>
      <c r="F191" s="189" t="str">
        <f>Lanedraw!$E$18</f>
        <v>Cambridgeshire</v>
      </c>
    </row>
    <row r="192" spans="1:6" ht="15">
      <c r="A192" s="189"/>
      <c r="B192" s="189" t="str">
        <f t="shared" si="8"/>
        <v>HH</v>
      </c>
      <c r="C192" s="189">
        <v>3</v>
      </c>
      <c r="D192" s="189" t="str">
        <f>Decsheets!$F$37</f>
        <v>Jed Lumb</v>
      </c>
      <c r="E192" s="189"/>
      <c r="F192" s="189" t="str">
        <f>Lanedraw!$F$18</f>
        <v>Hertfordshire</v>
      </c>
    </row>
    <row r="193" spans="1:6" ht="15">
      <c r="A193" s="189"/>
      <c r="B193" s="189" t="str">
        <f t="shared" si="8"/>
        <v>EE</v>
      </c>
      <c r="C193" s="189">
        <v>4</v>
      </c>
      <c r="D193" s="189" t="str">
        <f>Decsheets!$H$37</f>
        <v>Andrew Hill</v>
      </c>
      <c r="E193" s="189"/>
      <c r="F193" s="189" t="str">
        <f>Lanedraw!$G$18</f>
        <v>Essex</v>
      </c>
    </row>
    <row r="194" spans="1:6" ht="15">
      <c r="A194" s="189"/>
      <c r="B194" s="189" t="str">
        <f t="shared" si="8"/>
        <v>NN</v>
      </c>
      <c r="C194" s="189">
        <v>5</v>
      </c>
      <c r="D194" s="189" t="str">
        <f>Decsheets!$J$37</f>
        <v>Adam Herring</v>
      </c>
      <c r="E194" s="189"/>
      <c r="F194" s="189" t="str">
        <f>Lanedraw!$H$18</f>
        <v>Norfolk</v>
      </c>
    </row>
    <row r="195" spans="1:6" ht="15">
      <c r="A195" s="189"/>
      <c r="B195" s="189" t="str">
        <f t="shared" si="8"/>
        <v>SS</v>
      </c>
      <c r="C195" s="189">
        <v>6</v>
      </c>
      <c r="D195" s="189">
        <f>Decsheets!$L$37</f>
        <v>0</v>
      </c>
      <c r="E195" s="189"/>
      <c r="F195" s="189" t="str">
        <f>Lanedraw!$I$18</f>
        <v>Suffolk</v>
      </c>
    </row>
    <row r="196" spans="1:6" ht="15">
      <c r="A196" s="189">
        <v>15</v>
      </c>
      <c r="B196" s="189">
        <v>1</v>
      </c>
      <c r="C196" s="189">
        <v>1</v>
      </c>
      <c r="D196" s="189" t="s">
        <v>309</v>
      </c>
      <c r="E196" s="189"/>
      <c r="F196" s="189"/>
    </row>
    <row r="197" spans="1:6" ht="15">
      <c r="A197" s="189"/>
      <c r="B197" s="189" t="str">
        <f>Lanedraw!$D$64</f>
        <v>C</v>
      </c>
      <c r="C197" s="189">
        <v>1</v>
      </c>
      <c r="D197" s="189" t="str">
        <f>Decsheets!$D$95</f>
        <v>Shannon Flockhart</v>
      </c>
      <c r="E197" s="189"/>
      <c r="F197" s="189" t="str">
        <f>Lanedraw!$D$19</f>
        <v>Cambridgeshire</v>
      </c>
    </row>
    <row r="198" spans="1:6" ht="15">
      <c r="A198" s="189"/>
      <c r="B198" s="189" t="str">
        <f>Lanedraw!$E$64</f>
        <v>H</v>
      </c>
      <c r="C198" s="189">
        <v>2</v>
      </c>
      <c r="D198" s="189" t="str">
        <f>Decsheets!$F$95</f>
        <v>Lauren Rule</v>
      </c>
      <c r="E198" s="189"/>
      <c r="F198" s="189" t="str">
        <f>Lanedraw!$E$19</f>
        <v>Hertfordshire</v>
      </c>
    </row>
    <row r="199" spans="1:6" ht="15">
      <c r="A199" s="189"/>
      <c r="B199" s="189" t="str">
        <f>Lanedraw!$F$64</f>
        <v>E</v>
      </c>
      <c r="C199" s="189">
        <v>3</v>
      </c>
      <c r="D199" s="189" t="str">
        <f>Decsheets!$H$95</f>
        <v>Krystle Balogun</v>
      </c>
      <c r="E199" s="189"/>
      <c r="F199" s="189" t="str">
        <f>Lanedraw!$F$19</f>
        <v>Essex</v>
      </c>
    </row>
    <row r="200" spans="1:6" ht="15">
      <c r="A200" s="189"/>
      <c r="B200" s="189" t="str">
        <f>Lanedraw!$G$64</f>
        <v>N</v>
      </c>
      <c r="C200" s="189">
        <v>4</v>
      </c>
      <c r="D200" s="189" t="str">
        <f>Decsheets!$J$95</f>
        <v>Katie Goldsmith</v>
      </c>
      <c r="E200" s="189"/>
      <c r="F200" s="189" t="str">
        <f>Lanedraw!$G$19</f>
        <v>Norfolk</v>
      </c>
    </row>
    <row r="201" spans="1:6" ht="15">
      <c r="A201" s="189"/>
      <c r="B201" s="189" t="str">
        <f>Lanedraw!$H$64</f>
        <v>S</v>
      </c>
      <c r="C201" s="189">
        <v>5</v>
      </c>
      <c r="D201" s="189" t="str">
        <f>Decsheets!$L$95</f>
        <v>Chloe Godbold</v>
      </c>
      <c r="E201" s="189"/>
      <c r="F201" s="189" t="str">
        <f>Lanedraw!$H$19</f>
        <v>Suffolk</v>
      </c>
    </row>
    <row r="202" spans="1:6" ht="15">
      <c r="A202" s="189"/>
      <c r="B202" s="189" t="str">
        <f>Lanedraw!$I$64</f>
        <v>B</v>
      </c>
      <c r="C202" s="189">
        <v>6</v>
      </c>
      <c r="D202" s="189" t="str">
        <f>Decsheets!$B$95</f>
        <v>Frankie Riley</v>
      </c>
      <c r="E202" s="189"/>
      <c r="F202" s="189" t="str">
        <f>Lanedraw!$I$19</f>
        <v>Bedfordshire</v>
      </c>
    </row>
    <row r="203" spans="1:6" ht="15">
      <c r="A203" s="189">
        <v>15</v>
      </c>
      <c r="B203" s="189">
        <v>1</v>
      </c>
      <c r="C203" s="189">
        <v>2</v>
      </c>
      <c r="D203" s="189" t="s">
        <v>310</v>
      </c>
      <c r="E203" s="189"/>
      <c r="F203" s="189"/>
    </row>
    <row r="204" spans="1:6" ht="15">
      <c r="A204" s="189"/>
      <c r="B204" s="189" t="str">
        <f aca="true" t="shared" si="9" ref="B204:B209">CONCATENATE($B197,$B197)</f>
        <v>CC</v>
      </c>
      <c r="C204" s="189">
        <v>1</v>
      </c>
      <c r="D204" s="189" t="str">
        <f>Decsheets!$D$115</f>
        <v>Finlay Marriott</v>
      </c>
      <c r="E204" s="189"/>
      <c r="F204" s="189" t="str">
        <f>Lanedraw!$D$19</f>
        <v>Cambridgeshire</v>
      </c>
    </row>
    <row r="205" spans="1:6" ht="15">
      <c r="A205" s="189"/>
      <c r="B205" s="189" t="str">
        <f t="shared" si="9"/>
        <v>HH</v>
      </c>
      <c r="C205" s="189">
        <v>2</v>
      </c>
      <c r="D205" s="189" t="str">
        <f>Decsheets!$F$115</f>
        <v>Katie Saunders</v>
      </c>
      <c r="E205" s="189"/>
      <c r="F205" s="189" t="str">
        <f>Lanedraw!$E$19</f>
        <v>Hertfordshire</v>
      </c>
    </row>
    <row r="206" spans="1:6" ht="15">
      <c r="A206" s="189"/>
      <c r="B206" s="189" t="str">
        <f t="shared" si="9"/>
        <v>EE</v>
      </c>
      <c r="C206" s="189">
        <v>3</v>
      </c>
      <c r="D206" s="189" t="str">
        <f>Decsheets!$H$115</f>
        <v>Lottie Hinson</v>
      </c>
      <c r="E206" s="189"/>
      <c r="F206" s="189" t="str">
        <f>Lanedraw!$F$19</f>
        <v>Essex</v>
      </c>
    </row>
    <row r="207" spans="1:6" ht="15">
      <c r="A207" s="189"/>
      <c r="B207" s="189" t="str">
        <f t="shared" si="9"/>
        <v>NN</v>
      </c>
      <c r="C207" s="189">
        <v>4</v>
      </c>
      <c r="D207" s="189" t="str">
        <f>Decsheets!$J$115</f>
        <v>Georgie Bowett</v>
      </c>
      <c r="E207" s="189"/>
      <c r="F207" s="189" t="str">
        <f>Lanedraw!$G$19</f>
        <v>Norfolk</v>
      </c>
    </row>
    <row r="208" spans="1:6" ht="15">
      <c r="A208" s="189"/>
      <c r="B208" s="189" t="str">
        <f t="shared" si="9"/>
        <v>SS</v>
      </c>
      <c r="C208" s="189">
        <v>5</v>
      </c>
      <c r="D208" s="189" t="str">
        <f>Decsheets!$L$115</f>
        <v>Katie Margarson</v>
      </c>
      <c r="E208" s="189"/>
      <c r="F208" s="189" t="str">
        <f>Lanedraw!$H$19</f>
        <v>Suffolk</v>
      </c>
    </row>
    <row r="209" spans="1:6" ht="15">
      <c r="A209" s="189"/>
      <c r="B209" s="189" t="str">
        <f t="shared" si="9"/>
        <v>BB</v>
      </c>
      <c r="C209" s="189">
        <v>6</v>
      </c>
      <c r="D209" s="189">
        <f>Decsheets!$B$115</f>
        <v>0</v>
      </c>
      <c r="E209" s="189"/>
      <c r="F209" s="189" t="str">
        <f>Lanedraw!$I$19</f>
        <v>Bedfordshire</v>
      </c>
    </row>
    <row r="210" spans="1:6" ht="15">
      <c r="A210" s="189">
        <v>16</v>
      </c>
      <c r="B210" s="189">
        <v>1</v>
      </c>
      <c r="C210" s="189">
        <v>1</v>
      </c>
      <c r="D210" s="189" t="s">
        <v>311</v>
      </c>
      <c r="E210" s="189"/>
      <c r="F210" s="189"/>
    </row>
    <row r="211" spans="1:6" ht="15">
      <c r="A211" s="189"/>
      <c r="B211" s="189" t="str">
        <f>Lanedraw!$D$65</f>
        <v>H</v>
      </c>
      <c r="C211" s="189">
        <v>1</v>
      </c>
      <c r="D211" s="189" t="str">
        <f>Decsheets!$F$56</f>
        <v>Will Farndale</v>
      </c>
      <c r="E211" s="189"/>
      <c r="F211" s="189" t="str">
        <f>Lanedraw!$D$20</f>
        <v>Hertfordshire</v>
      </c>
    </row>
    <row r="212" spans="1:6" ht="15">
      <c r="A212" s="189"/>
      <c r="B212" s="189" t="str">
        <f>Lanedraw!$E$65</f>
        <v>E</v>
      </c>
      <c r="C212" s="189">
        <v>2</v>
      </c>
      <c r="D212" s="189">
        <f>Decsheets!$H$56</f>
        <v>0</v>
      </c>
      <c r="E212" s="189"/>
      <c r="F212" s="189" t="str">
        <f>Lanedraw!$E$20</f>
        <v>Essex</v>
      </c>
    </row>
    <row r="213" spans="1:6" ht="15">
      <c r="A213" s="189"/>
      <c r="B213" s="189" t="str">
        <f>Lanedraw!$F$65</f>
        <v>N</v>
      </c>
      <c r="C213" s="189">
        <v>3</v>
      </c>
      <c r="D213" s="189" t="str">
        <f>Decsheets!$J$56</f>
        <v>Joe Smythe</v>
      </c>
      <c r="E213" s="189"/>
      <c r="F213" s="189" t="str">
        <f>Lanedraw!$F$20</f>
        <v>Norfolk</v>
      </c>
    </row>
    <row r="214" spans="1:6" ht="15">
      <c r="A214" s="189"/>
      <c r="B214" s="189" t="str">
        <f>Lanedraw!$G$65</f>
        <v>S</v>
      </c>
      <c r="C214" s="189">
        <v>4</v>
      </c>
      <c r="D214" s="189" t="str">
        <f>Decsheets!$L$56</f>
        <v>Luca Prior</v>
      </c>
      <c r="E214" s="189"/>
      <c r="F214" s="189" t="str">
        <f>Lanedraw!$G$20</f>
        <v>Suffolk</v>
      </c>
    </row>
    <row r="215" spans="1:6" ht="15">
      <c r="A215" s="189"/>
      <c r="B215" s="189" t="str">
        <f>Lanedraw!$H$65</f>
        <v>B</v>
      </c>
      <c r="C215" s="189">
        <v>5</v>
      </c>
      <c r="D215" s="189">
        <f>Decsheets!$B$56</f>
        <v>0</v>
      </c>
      <c r="E215" s="189"/>
      <c r="F215" s="189" t="str">
        <f>Lanedraw!$H$20</f>
        <v>Bedfordshire</v>
      </c>
    </row>
    <row r="216" spans="1:6" ht="15">
      <c r="A216" s="189"/>
      <c r="B216" s="189" t="str">
        <f>Lanedraw!$I$65</f>
        <v>C</v>
      </c>
      <c r="C216" s="189">
        <v>6</v>
      </c>
      <c r="D216" s="189" t="str">
        <f>Decsheets!$D$56</f>
        <v>Patrick Szpryngiel</v>
      </c>
      <c r="E216" s="189"/>
      <c r="F216" s="189" t="str">
        <f>Lanedraw!$I$20</f>
        <v>Cambridgeshire</v>
      </c>
    </row>
    <row r="217" spans="1:6" ht="15">
      <c r="A217" s="189">
        <v>16</v>
      </c>
      <c r="B217" s="189">
        <v>1</v>
      </c>
      <c r="C217" s="189">
        <v>2</v>
      </c>
      <c r="D217" s="189" t="s">
        <v>312</v>
      </c>
      <c r="E217" s="189"/>
      <c r="F217" s="189"/>
    </row>
    <row r="218" spans="1:6" ht="15">
      <c r="A218" s="189"/>
      <c r="B218" s="189" t="str">
        <f aca="true" t="shared" si="10" ref="B218:B223">CONCATENATE($B211,$B211)</f>
        <v>HH</v>
      </c>
      <c r="C218" s="189">
        <v>1</v>
      </c>
      <c r="D218" s="189" t="str">
        <f>Decsheets!$F$76</f>
        <v>Luke Burford</v>
      </c>
      <c r="E218" s="189"/>
      <c r="F218" s="189" t="str">
        <f>Lanedraw!$D$20</f>
        <v>Hertfordshire</v>
      </c>
    </row>
    <row r="219" spans="1:6" ht="15">
      <c r="A219" s="189"/>
      <c r="B219" s="189" t="str">
        <f t="shared" si="10"/>
        <v>EE</v>
      </c>
      <c r="C219" s="189">
        <v>2</v>
      </c>
      <c r="D219" s="189">
        <f>Decsheets!$H$76</f>
        <v>0</v>
      </c>
      <c r="E219" s="189"/>
      <c r="F219" s="189" t="str">
        <f>Lanedraw!$E$20</f>
        <v>Essex</v>
      </c>
    </row>
    <row r="220" spans="1:6" ht="15">
      <c r="A220" s="189"/>
      <c r="B220" s="189" t="str">
        <f t="shared" si="10"/>
        <v>NN</v>
      </c>
      <c r="C220" s="189">
        <v>3</v>
      </c>
      <c r="D220" s="189" t="str">
        <f>Decsheets!$J$76</f>
        <v>Louis Palmer</v>
      </c>
      <c r="E220" s="189"/>
      <c r="F220" s="189" t="str">
        <f>Lanedraw!$F$20</f>
        <v>Norfolk</v>
      </c>
    </row>
    <row r="221" spans="1:6" ht="15">
      <c r="A221" s="189"/>
      <c r="B221" s="189" t="str">
        <f t="shared" si="10"/>
        <v>SS</v>
      </c>
      <c r="C221" s="189">
        <v>4</v>
      </c>
      <c r="D221" s="189">
        <f>Decsheets!$L$76</f>
        <v>0</v>
      </c>
      <c r="E221" s="189"/>
      <c r="F221" s="189" t="str">
        <f>Lanedraw!$G$20</f>
        <v>Suffolk</v>
      </c>
    </row>
    <row r="222" spans="1:6" ht="15">
      <c r="A222" s="189"/>
      <c r="B222" s="189" t="str">
        <f t="shared" si="10"/>
        <v>BB</v>
      </c>
      <c r="C222" s="189">
        <v>5</v>
      </c>
      <c r="D222" s="189">
        <f>Decsheets!$B$76</f>
        <v>0</v>
      </c>
      <c r="E222" s="189"/>
      <c r="F222" s="189" t="str">
        <f>Lanedraw!$H$20</f>
        <v>Bedfordshire</v>
      </c>
    </row>
    <row r="223" spans="1:6" ht="15">
      <c r="A223" s="189"/>
      <c r="B223" s="189" t="str">
        <f t="shared" si="10"/>
        <v>CC</v>
      </c>
      <c r="C223" s="189">
        <v>6</v>
      </c>
      <c r="D223" s="189" t="str">
        <f>Decsheets!$D$76</f>
        <v>Theodore Spence</v>
      </c>
      <c r="E223" s="189"/>
      <c r="F223" s="189" t="str">
        <f>Lanedraw!$I$20</f>
        <v>Cambridgeshire</v>
      </c>
    </row>
    <row r="224" spans="1:6" ht="15">
      <c r="A224" s="189">
        <v>17</v>
      </c>
      <c r="B224" s="189">
        <v>1</v>
      </c>
      <c r="C224" s="189">
        <v>1</v>
      </c>
      <c r="D224" s="189" t="s">
        <v>313</v>
      </c>
      <c r="E224" s="189"/>
      <c r="F224" s="189"/>
    </row>
    <row r="225" spans="1:6" ht="15">
      <c r="A225" s="189"/>
      <c r="B225" s="189" t="str">
        <f>Lanedraw!$D$66</f>
        <v>E</v>
      </c>
      <c r="C225" s="189">
        <v>1</v>
      </c>
      <c r="D225" s="189" t="str">
        <f>Decsheets!$H$19</f>
        <v>Steven Strange</v>
      </c>
      <c r="E225" s="189"/>
      <c r="F225" s="189" t="str">
        <f>Lanedraw!$D$21</f>
        <v>Essex</v>
      </c>
    </row>
    <row r="226" spans="1:6" ht="15">
      <c r="A226" s="189"/>
      <c r="B226" s="189" t="str">
        <f>Lanedraw!$E$66</f>
        <v>N</v>
      </c>
      <c r="C226" s="189">
        <v>2</v>
      </c>
      <c r="D226" s="189" t="str">
        <f>Decsheets!$J$19</f>
        <v>Tom Greenacre</v>
      </c>
      <c r="E226" s="189"/>
      <c r="F226" s="189" t="str">
        <f>Lanedraw!$E$21</f>
        <v>Norfolk</v>
      </c>
    </row>
    <row r="227" spans="1:6" ht="15">
      <c r="A227" s="189"/>
      <c r="B227" s="189" t="str">
        <f>Lanedraw!$F$66</f>
        <v>S</v>
      </c>
      <c r="C227" s="189">
        <v>3</v>
      </c>
      <c r="D227" s="189">
        <f>Decsheets!$L$19</f>
        <v>0</v>
      </c>
      <c r="E227" s="189"/>
      <c r="F227" s="189" t="str">
        <f>Lanedraw!$F$21</f>
        <v>Suffolk</v>
      </c>
    </row>
    <row r="228" spans="1:6" ht="15">
      <c r="A228" s="189"/>
      <c r="B228" s="189" t="str">
        <f>Lanedraw!$G$66</f>
        <v>B</v>
      </c>
      <c r="C228" s="189">
        <v>4</v>
      </c>
      <c r="D228" s="189">
        <f>Decsheets!$B$19</f>
        <v>0</v>
      </c>
      <c r="E228" s="189"/>
      <c r="F228" s="189" t="str">
        <f>Lanedraw!$G$21</f>
        <v>Bedfordshire</v>
      </c>
    </row>
    <row r="229" spans="1:6" ht="15">
      <c r="A229" s="189"/>
      <c r="B229" s="189" t="str">
        <f>Lanedraw!$H$66</f>
        <v>C</v>
      </c>
      <c r="C229" s="189">
        <v>5</v>
      </c>
      <c r="D229" s="189" t="str">
        <f>Decsheets!$D$19</f>
        <v>Daniel Mees</v>
      </c>
      <c r="E229" s="189"/>
      <c r="F229" s="189" t="str">
        <f>Lanedraw!$H$21</f>
        <v>Cambridgeshire</v>
      </c>
    </row>
    <row r="230" spans="1:6" ht="15">
      <c r="A230" s="189"/>
      <c r="B230" s="189" t="str">
        <f>Lanedraw!$I$66</f>
        <v>H</v>
      </c>
      <c r="C230" s="189">
        <v>6</v>
      </c>
      <c r="D230" s="189" t="str">
        <f>Decsheets!$F$19</f>
        <v>Beck Grover</v>
      </c>
      <c r="E230" s="189"/>
      <c r="F230" s="189" t="str">
        <f>Lanedraw!$I$21</f>
        <v>Hertfordshire</v>
      </c>
    </row>
    <row r="231" spans="1:6" ht="15">
      <c r="A231" s="189"/>
      <c r="B231" s="189" t="str">
        <f aca="true" t="shared" si="11" ref="B231:B236">CONCATENATE($B225,$B225)</f>
        <v>EE</v>
      </c>
      <c r="C231" s="189">
        <v>7</v>
      </c>
      <c r="D231" s="189" t="str">
        <f>Decsheets!$H$39</f>
        <v>Joe Ray</v>
      </c>
      <c r="E231" s="189"/>
      <c r="F231" s="189" t="str">
        <f>Lanedraw!$D$21</f>
        <v>Essex</v>
      </c>
    </row>
    <row r="232" spans="1:6" ht="15">
      <c r="A232" s="189"/>
      <c r="B232" s="189" t="str">
        <f t="shared" si="11"/>
        <v>NN</v>
      </c>
      <c r="C232" s="189">
        <v>8</v>
      </c>
      <c r="D232" s="189">
        <f>Decsheets!$J$39</f>
        <v>0</v>
      </c>
      <c r="E232" s="189"/>
      <c r="F232" s="189" t="str">
        <f>Lanedraw!$E$21</f>
        <v>Norfolk</v>
      </c>
    </row>
    <row r="233" spans="1:6" ht="15">
      <c r="A233" s="189"/>
      <c r="B233" s="189" t="str">
        <f t="shared" si="11"/>
        <v>SS</v>
      </c>
      <c r="C233" s="189">
        <v>9</v>
      </c>
      <c r="D233" s="189">
        <f>Decsheets!$L$39</f>
        <v>0</v>
      </c>
      <c r="E233" s="189"/>
      <c r="F233" s="189" t="str">
        <f>Lanedraw!$F$21</f>
        <v>Suffolk</v>
      </c>
    </row>
    <row r="234" spans="1:6" ht="15">
      <c r="A234" s="189"/>
      <c r="B234" s="189" t="str">
        <f>CONCATENATE($B228,$B228)</f>
        <v>BB</v>
      </c>
      <c r="C234" s="189">
        <v>10</v>
      </c>
      <c r="D234" s="189">
        <f>Decsheets!$B$39</f>
        <v>0</v>
      </c>
      <c r="E234" s="189"/>
      <c r="F234" s="189" t="str">
        <f>Lanedraw!$G$21</f>
        <v>Bedfordshire</v>
      </c>
    </row>
    <row r="235" spans="1:6" ht="15">
      <c r="A235" s="189"/>
      <c r="B235" s="189" t="str">
        <f t="shared" si="11"/>
        <v>CC</v>
      </c>
      <c r="C235" s="189">
        <v>11</v>
      </c>
      <c r="D235" s="189" t="str">
        <f>Decsheets!$D$39</f>
        <v>Oliver Newman</v>
      </c>
      <c r="E235" s="189"/>
      <c r="F235" s="189" t="str">
        <f>Lanedraw!$H$21</f>
        <v>Cambridgeshire</v>
      </c>
    </row>
    <row r="236" spans="1:6" ht="15">
      <c r="A236" s="189"/>
      <c r="B236" s="189" t="str">
        <f t="shared" si="11"/>
        <v>HH</v>
      </c>
      <c r="C236" s="189">
        <v>12</v>
      </c>
      <c r="D236" s="189">
        <f>Decsheets!$F$39</f>
        <v>0</v>
      </c>
      <c r="E236" s="189"/>
      <c r="F236" s="189" t="str">
        <f>Lanedraw!$I$21</f>
        <v>Hertfordshire</v>
      </c>
    </row>
    <row r="237" spans="1:6" ht="15">
      <c r="A237" s="189">
        <v>18</v>
      </c>
      <c r="B237" s="189">
        <v>1</v>
      </c>
      <c r="C237" s="189">
        <v>1</v>
      </c>
      <c r="D237" s="189" t="s">
        <v>314</v>
      </c>
      <c r="E237" s="189"/>
      <c r="F237" s="189"/>
    </row>
    <row r="238" spans="1:6" ht="15">
      <c r="A238" s="189"/>
      <c r="B238" s="189" t="str">
        <f>Lanedraw!$D$67</f>
        <v>N</v>
      </c>
      <c r="C238" s="189">
        <v>1</v>
      </c>
      <c r="D238" s="189" t="str">
        <f>Decsheets!$J$97</f>
        <v>Caitlin Herbert</v>
      </c>
      <c r="E238" s="189"/>
      <c r="F238" s="189" t="str">
        <f>Lanedraw!$D$22</f>
        <v>Norfolk</v>
      </c>
    </row>
    <row r="239" spans="1:6" ht="15">
      <c r="A239" s="189"/>
      <c r="B239" s="189" t="str">
        <f>Lanedraw!$E$67</f>
        <v>S</v>
      </c>
      <c r="C239" s="189">
        <v>2</v>
      </c>
      <c r="D239" s="189">
        <f>Decsheets!$L$97</f>
        <v>0</v>
      </c>
      <c r="E239" s="189"/>
      <c r="F239" s="189" t="str">
        <f>Lanedraw!$E$22</f>
        <v>Suffolk</v>
      </c>
    </row>
    <row r="240" spans="1:6" ht="15">
      <c r="A240" s="189"/>
      <c r="B240" s="189" t="str">
        <f>Lanedraw!$F$67</f>
        <v>B</v>
      </c>
      <c r="C240" s="189">
        <v>3</v>
      </c>
      <c r="D240" s="189">
        <f>Decsheets!$B$97</f>
        <v>0</v>
      </c>
      <c r="E240" s="189"/>
      <c r="F240" s="189" t="str">
        <f>Lanedraw!$F$22</f>
        <v>Bedfordshire</v>
      </c>
    </row>
    <row r="241" spans="1:6" ht="15">
      <c r="A241" s="189"/>
      <c r="B241" s="189" t="str">
        <f>Lanedraw!$G$67</f>
        <v>C</v>
      </c>
      <c r="C241" s="189">
        <v>4</v>
      </c>
      <c r="D241" s="189" t="str">
        <f>Decsheets!$D$97</f>
        <v>Emma Randal</v>
      </c>
      <c r="E241" s="189"/>
      <c r="F241" s="189" t="str">
        <f>Lanedraw!$G$22</f>
        <v>Cambridgeshire</v>
      </c>
    </row>
    <row r="242" spans="1:6" ht="15">
      <c r="A242" s="189"/>
      <c r="B242" s="189" t="str">
        <f>Lanedraw!$H$67</f>
        <v>H</v>
      </c>
      <c r="C242" s="189">
        <v>5</v>
      </c>
      <c r="D242" s="189" t="str">
        <f>Decsheets!$F$97</f>
        <v>Trixie Wraith</v>
      </c>
      <c r="E242" s="189"/>
      <c r="F242" s="189" t="str">
        <f>Lanedraw!$H$22</f>
        <v>Hertfordshire</v>
      </c>
    </row>
    <row r="243" spans="1:6" ht="15">
      <c r="A243" s="189"/>
      <c r="B243" s="189" t="str">
        <f>Lanedraw!$I$67</f>
        <v>E</v>
      </c>
      <c r="C243" s="189">
        <v>6</v>
      </c>
      <c r="D243" s="189" t="str">
        <f>Decsheets!$H$97</f>
        <v>Meg Rapley</v>
      </c>
      <c r="E243" s="189"/>
      <c r="F243" s="189" t="str">
        <f>Lanedraw!$I$22</f>
        <v>Essex</v>
      </c>
    </row>
    <row r="244" spans="1:6" ht="15">
      <c r="A244" s="189"/>
      <c r="B244" s="189" t="str">
        <f aca="true" t="shared" si="12" ref="B244:B249">CONCATENATE($B238,$B238)</f>
        <v>NN</v>
      </c>
      <c r="C244" s="189">
        <v>7</v>
      </c>
      <c r="D244" s="189" t="str">
        <f>Decsheets!$J$117</f>
        <v>Sophie Bishop</v>
      </c>
      <c r="E244" s="189"/>
      <c r="F244" s="189" t="str">
        <f>Lanedraw!$D$22</f>
        <v>Norfolk</v>
      </c>
    </row>
    <row r="245" spans="1:6" ht="15">
      <c r="A245" s="189"/>
      <c r="B245" s="189" t="str">
        <f t="shared" si="12"/>
        <v>SS</v>
      </c>
      <c r="C245" s="189">
        <v>8</v>
      </c>
      <c r="D245" s="189">
        <f>Decsheets!$L$117</f>
        <v>0</v>
      </c>
      <c r="E245" s="189"/>
      <c r="F245" s="189" t="str">
        <f>Lanedraw!$E$22</f>
        <v>Suffolk</v>
      </c>
    </row>
    <row r="246" spans="1:6" ht="15">
      <c r="A246" s="189"/>
      <c r="B246" s="189" t="str">
        <f t="shared" si="12"/>
        <v>BB</v>
      </c>
      <c r="C246" s="189">
        <v>9</v>
      </c>
      <c r="D246" s="189" t="str">
        <f>Decsheets!$B$117</f>
        <v>Lauren Nichols</v>
      </c>
      <c r="E246" s="189"/>
      <c r="F246" s="189" t="str">
        <f>Lanedraw!$F$22</f>
        <v>Bedfordshire</v>
      </c>
    </row>
    <row r="247" spans="1:6" ht="15">
      <c r="A247" s="189"/>
      <c r="B247" s="189" t="str">
        <f>CONCATENATE($B241,$B241)</f>
        <v>CC</v>
      </c>
      <c r="C247" s="189">
        <v>10</v>
      </c>
      <c r="D247" s="189" t="str">
        <f>Decsheets!$D$117</f>
        <v>Olivia Mead</v>
      </c>
      <c r="E247" s="189"/>
      <c r="F247" s="189" t="str">
        <f>Lanedraw!$G$22</f>
        <v>Cambridgeshire</v>
      </c>
    </row>
    <row r="248" spans="1:6" ht="15">
      <c r="A248" s="189"/>
      <c r="B248" s="189" t="str">
        <f t="shared" si="12"/>
        <v>HH</v>
      </c>
      <c r="C248" s="189">
        <v>11</v>
      </c>
      <c r="D248" s="189" t="str">
        <f>Decsheets!$F$117</f>
        <v>Lottie Rowendder</v>
      </c>
      <c r="E248" s="189"/>
      <c r="F248" s="189" t="str">
        <f>Lanedraw!$H$22</f>
        <v>Hertfordshire</v>
      </c>
    </row>
    <row r="249" spans="1:6" ht="15">
      <c r="A249" s="189"/>
      <c r="B249" s="189" t="str">
        <f t="shared" si="12"/>
        <v>EE</v>
      </c>
      <c r="C249" s="189">
        <v>12</v>
      </c>
      <c r="D249" s="189" t="str">
        <f>Decsheets!$H$117</f>
        <v>Sophie Wetheridge</v>
      </c>
      <c r="E249" s="189"/>
      <c r="F249" s="189" t="str">
        <f>Lanedraw!$I$22</f>
        <v>Essex</v>
      </c>
    </row>
    <row r="250" spans="1:6" ht="15">
      <c r="A250" s="189">
        <v>110</v>
      </c>
      <c r="B250" s="189">
        <v>1</v>
      </c>
      <c r="C250" s="189">
        <v>1</v>
      </c>
      <c r="D250" s="189" t="s">
        <v>369</v>
      </c>
      <c r="E250" s="189"/>
      <c r="F250" s="189"/>
    </row>
    <row r="251" spans="1:6" ht="15">
      <c r="A251" s="189"/>
      <c r="B251" s="189" t="str">
        <f>Lanedraw!$D$68</f>
        <v>S</v>
      </c>
      <c r="C251" s="189">
        <v>1</v>
      </c>
      <c r="D251" s="189" t="str">
        <f>Decsheets!$L$58</f>
        <v>Calum Long</v>
      </c>
      <c r="E251" s="189"/>
      <c r="F251" s="189" t="str">
        <f>Lanedraw!$D$23</f>
        <v>Suffolk</v>
      </c>
    </row>
    <row r="252" spans="1:6" ht="15">
      <c r="A252" s="189"/>
      <c r="B252" s="189" t="str">
        <f>Lanedraw!$E$68</f>
        <v>B</v>
      </c>
      <c r="C252" s="189">
        <v>2</v>
      </c>
      <c r="D252" s="189" t="str">
        <f>Decsheets!$B$58</f>
        <v>Ed Blythman</v>
      </c>
      <c r="E252" s="189"/>
      <c r="F252" s="189" t="str">
        <f>Lanedraw!$E$23</f>
        <v>Bedfordshire</v>
      </c>
    </row>
    <row r="253" spans="1:6" ht="15">
      <c r="A253" s="189"/>
      <c r="B253" s="189" t="str">
        <f>Lanedraw!$F$68</f>
        <v>C</v>
      </c>
      <c r="C253" s="189">
        <v>3</v>
      </c>
      <c r="D253" s="189" t="str">
        <f>Decsheets!$D$58</f>
        <v>Tom Blake</v>
      </c>
      <c r="E253" s="189"/>
      <c r="F253" s="189" t="str">
        <f>Lanedraw!$F$23</f>
        <v>Cambridgeshire</v>
      </c>
    </row>
    <row r="254" spans="1:6" ht="15">
      <c r="A254" s="189"/>
      <c r="B254" s="189" t="str">
        <f>Lanedraw!$G$68</f>
        <v>H</v>
      </c>
      <c r="C254" s="189">
        <v>4</v>
      </c>
      <c r="D254" s="189" t="str">
        <f>Decsheets!$F$58</f>
        <v>Ben Sloan</v>
      </c>
      <c r="E254" s="189"/>
      <c r="F254" s="189" t="str">
        <f>Lanedraw!$G$23</f>
        <v>Hertfordshire</v>
      </c>
    </row>
    <row r="255" spans="1:6" ht="15">
      <c r="A255" s="189"/>
      <c r="B255" s="189" t="str">
        <f>Lanedraw!$H$68</f>
        <v>E</v>
      </c>
      <c r="C255" s="189">
        <v>5</v>
      </c>
      <c r="D255" s="189">
        <f>Decsheets!$H$58</f>
        <v>0</v>
      </c>
      <c r="E255" s="189"/>
      <c r="F255" s="189" t="str">
        <f>Lanedraw!$H$23</f>
        <v>Essex</v>
      </c>
    </row>
    <row r="256" spans="1:6" ht="15">
      <c r="A256" s="189"/>
      <c r="B256" s="189" t="str">
        <f>Lanedraw!$I$68</f>
        <v>N</v>
      </c>
      <c r="C256" s="189">
        <v>6</v>
      </c>
      <c r="D256" s="189" t="str">
        <f>Decsheets!$J$58</f>
        <v>Charlie Wakefield</v>
      </c>
      <c r="E256" s="189"/>
      <c r="F256" s="189" t="str">
        <f>Lanedraw!$I$23</f>
        <v>Norfolk</v>
      </c>
    </row>
    <row r="257" spans="1:6" ht="15">
      <c r="A257" s="189"/>
      <c r="B257" s="189" t="str">
        <f aca="true" t="shared" si="13" ref="B257:B262">CONCATENATE($B251,$B251)</f>
        <v>SS</v>
      </c>
      <c r="C257" s="189">
        <v>7</v>
      </c>
      <c r="D257" s="189">
        <f>Decsheets!$L$78</f>
        <v>0</v>
      </c>
      <c r="E257" s="189"/>
      <c r="F257" s="189" t="str">
        <f>Lanedraw!$D$23</f>
        <v>Suffolk</v>
      </c>
    </row>
    <row r="258" spans="1:6" ht="15">
      <c r="A258" s="189"/>
      <c r="B258" s="189" t="str">
        <f t="shared" si="13"/>
        <v>BB</v>
      </c>
      <c r="C258" s="189">
        <v>8</v>
      </c>
      <c r="D258" s="189" t="str">
        <f>Decsheets!$B$78</f>
        <v>Aiden Killen</v>
      </c>
      <c r="E258" s="189"/>
      <c r="F258" s="189" t="str">
        <f>Lanedraw!$E$23</f>
        <v>Bedfordshire</v>
      </c>
    </row>
    <row r="259" spans="1:6" ht="15">
      <c r="A259" s="189"/>
      <c r="B259" s="189" t="str">
        <f t="shared" si="13"/>
        <v>CC</v>
      </c>
      <c r="C259" s="189">
        <v>9</v>
      </c>
      <c r="D259" s="189" t="str">
        <f>Decsheets!$D$78</f>
        <v>Hugh Dow</v>
      </c>
      <c r="E259" s="189"/>
      <c r="F259" s="189" t="str">
        <f>Lanedraw!$F$23</f>
        <v>Cambridgeshire</v>
      </c>
    </row>
    <row r="260" spans="1:6" ht="15">
      <c r="A260" s="189"/>
      <c r="B260" s="189" t="str">
        <f>CONCATENATE($B254,$B254)</f>
        <v>HH</v>
      </c>
      <c r="C260" s="189">
        <v>10</v>
      </c>
      <c r="D260" s="189" t="str">
        <f>Decsheets!$F$78</f>
        <v>Thomas Cooper</v>
      </c>
      <c r="E260" s="189"/>
      <c r="F260" s="189" t="str">
        <f>Lanedraw!$G$23</f>
        <v>Hertfordshire</v>
      </c>
    </row>
    <row r="261" spans="1:6" ht="15">
      <c r="A261" s="189"/>
      <c r="B261" s="189" t="str">
        <f t="shared" si="13"/>
        <v>EE</v>
      </c>
      <c r="C261" s="189">
        <v>11</v>
      </c>
      <c r="D261" s="189">
        <f>Decsheets!$H$78</f>
        <v>0</v>
      </c>
      <c r="E261" s="189"/>
      <c r="F261" s="189" t="str">
        <f>Lanedraw!$H$23</f>
        <v>Essex</v>
      </c>
    </row>
    <row r="262" spans="1:6" ht="15">
      <c r="A262" s="189"/>
      <c r="B262" s="189" t="str">
        <f t="shared" si="13"/>
        <v>NN</v>
      </c>
      <c r="C262" s="189">
        <v>12</v>
      </c>
      <c r="D262" s="189" t="str">
        <f>Decsheets!$J$78</f>
        <v>Will Simm</v>
      </c>
      <c r="E262" s="189"/>
      <c r="F262" s="189" t="str">
        <f>Lanedraw!$I$23</f>
        <v>Norfolk</v>
      </c>
    </row>
    <row r="263" spans="1:6" ht="15">
      <c r="A263" s="189">
        <v>20</v>
      </c>
      <c r="B263" s="189">
        <v>1</v>
      </c>
      <c r="C263" s="189">
        <v>1</v>
      </c>
      <c r="D263" s="189" t="s">
        <v>315</v>
      </c>
      <c r="E263" s="189"/>
      <c r="F263" s="189"/>
    </row>
    <row r="264" spans="1:6" ht="15">
      <c r="A264" s="189"/>
      <c r="B264" s="189" t="str">
        <f>Lanedraw!$D$69</f>
        <v>B</v>
      </c>
      <c r="C264" s="189">
        <v>1</v>
      </c>
      <c r="D264" s="189" t="str">
        <f>Decsheets!$B$16</f>
        <v>Joe Hubbock</v>
      </c>
      <c r="E264" s="189"/>
      <c r="F264" s="189" t="str">
        <f>Lanedraw!$D$24</f>
        <v>Bedfordshire</v>
      </c>
    </row>
    <row r="265" spans="1:6" ht="15">
      <c r="A265" s="189"/>
      <c r="B265" s="189" t="str">
        <f>Lanedraw!$E$69</f>
        <v>C</v>
      </c>
      <c r="C265" s="189">
        <v>2</v>
      </c>
      <c r="D265" s="189" t="str">
        <f>Decsheets!$D$16</f>
        <v>Ben Snaith</v>
      </c>
      <c r="E265" s="189"/>
      <c r="F265" s="189" t="str">
        <f>Lanedraw!$E$24</f>
        <v>Cambridgeshire</v>
      </c>
    </row>
    <row r="266" spans="1:6" ht="15">
      <c r="A266" s="189"/>
      <c r="B266" s="189" t="str">
        <f>Lanedraw!$F$69</f>
        <v>H</v>
      </c>
      <c r="C266" s="189">
        <v>3</v>
      </c>
      <c r="D266" s="189" t="str">
        <f>Decsheets!$F$16</f>
        <v>Eden Davis</v>
      </c>
      <c r="E266" s="189"/>
      <c r="F266" s="189" t="str">
        <f>Lanedraw!$F$24</f>
        <v>Hertfordshire</v>
      </c>
    </row>
    <row r="267" spans="1:6" ht="15">
      <c r="A267" s="189"/>
      <c r="B267" s="189" t="str">
        <f>Lanedraw!$G$69</f>
        <v>E</v>
      </c>
      <c r="C267" s="189">
        <v>4</v>
      </c>
      <c r="D267" s="189" t="str">
        <f>Decsheets!$H$16</f>
        <v>Ayo Akingbehin</v>
      </c>
      <c r="E267" s="189"/>
      <c r="F267" s="189" t="str">
        <f>Lanedraw!$G$24</f>
        <v>Essex</v>
      </c>
    </row>
    <row r="268" spans="1:6" ht="15">
      <c r="A268" s="189"/>
      <c r="B268" s="189" t="str">
        <f>Lanedraw!$H$69</f>
        <v>N</v>
      </c>
      <c r="C268" s="189">
        <v>5</v>
      </c>
      <c r="D268" s="189" t="str">
        <f>Decsheets!$J$16</f>
        <v>James Greenhalgh</v>
      </c>
      <c r="E268" s="189"/>
      <c r="F268" s="189" t="str">
        <f>Lanedraw!$H$24</f>
        <v>Norfolk</v>
      </c>
    </row>
    <row r="269" spans="1:6" ht="15">
      <c r="A269" s="189"/>
      <c r="B269" s="189" t="str">
        <f>Lanedraw!$I$69</f>
        <v>S</v>
      </c>
      <c r="C269" s="189">
        <v>6</v>
      </c>
      <c r="D269" s="189">
        <f>Decsheets!$L$16</f>
        <v>0</v>
      </c>
      <c r="E269" s="189"/>
      <c r="F269" s="189" t="str">
        <f>Lanedraw!$I$24</f>
        <v>Suffolk</v>
      </c>
    </row>
    <row r="270" spans="1:6" ht="15">
      <c r="A270" s="189">
        <v>20</v>
      </c>
      <c r="B270" s="189">
        <v>1</v>
      </c>
      <c r="C270" s="189">
        <v>2</v>
      </c>
      <c r="D270" s="189" t="s">
        <v>316</v>
      </c>
      <c r="E270" s="189"/>
      <c r="F270" s="189"/>
    </row>
    <row r="271" spans="1:6" ht="15">
      <c r="A271" s="189"/>
      <c r="B271" s="189" t="str">
        <f aca="true" t="shared" si="14" ref="B271:B276">CONCATENATE($B264,$B264)</f>
        <v>BB</v>
      </c>
      <c r="C271" s="189">
        <v>1</v>
      </c>
      <c r="D271" s="189">
        <f>Decsheets!$B$36</f>
        <v>0</v>
      </c>
      <c r="E271" s="189"/>
      <c r="F271" s="189" t="str">
        <f>Lanedraw!$D$24</f>
        <v>Bedfordshire</v>
      </c>
    </row>
    <row r="272" spans="1:6" ht="15">
      <c r="A272" s="189"/>
      <c r="B272" s="189" t="str">
        <f t="shared" si="14"/>
        <v>CC</v>
      </c>
      <c r="C272" s="189">
        <v>2</v>
      </c>
      <c r="D272" s="189" t="str">
        <f>Decsheets!$D$36</f>
        <v>Ronan Rawlins</v>
      </c>
      <c r="E272" s="189"/>
      <c r="F272" s="189" t="str">
        <f>Lanedraw!$E$24</f>
        <v>Cambridgeshire</v>
      </c>
    </row>
    <row r="273" spans="1:6" ht="15">
      <c r="A273" s="189"/>
      <c r="B273" s="189" t="str">
        <f t="shared" si="14"/>
        <v>HH</v>
      </c>
      <c r="C273" s="189">
        <v>3</v>
      </c>
      <c r="D273" s="189" t="str">
        <f>Decsheets!$F$36</f>
        <v>Tobi Ogunkanmi</v>
      </c>
      <c r="E273" s="189"/>
      <c r="F273" s="189" t="str">
        <f>Lanedraw!$F$24</f>
        <v>Hertfordshire</v>
      </c>
    </row>
    <row r="274" spans="1:6" ht="15">
      <c r="A274" s="189"/>
      <c r="B274" s="189" t="str">
        <f t="shared" si="14"/>
        <v>EE</v>
      </c>
      <c r="C274" s="189">
        <v>4</v>
      </c>
      <c r="D274" s="189" t="str">
        <f>Decsheets!$H$36</f>
        <v>Mitchell Lawrence</v>
      </c>
      <c r="E274" s="189"/>
      <c r="F274" s="189" t="str">
        <f>Lanedraw!$G$24</f>
        <v>Essex</v>
      </c>
    </row>
    <row r="275" spans="1:6" ht="15">
      <c r="A275" s="189"/>
      <c r="B275" s="189" t="str">
        <f t="shared" si="14"/>
        <v>NN</v>
      </c>
      <c r="C275" s="189">
        <v>5</v>
      </c>
      <c r="D275" s="189" t="str">
        <f>Decsheets!$J$36</f>
        <v>Liam O'Dell</v>
      </c>
      <c r="E275" s="189"/>
      <c r="F275" s="189" t="str">
        <f>Lanedraw!$H$24</f>
        <v>Norfolk</v>
      </c>
    </row>
    <row r="276" spans="1:6" ht="15">
      <c r="A276" s="189"/>
      <c r="B276" s="189" t="str">
        <f t="shared" si="14"/>
        <v>SS</v>
      </c>
      <c r="C276" s="189">
        <v>6</v>
      </c>
      <c r="D276" s="189">
        <f>Decsheets!$L$36</f>
        <v>0</v>
      </c>
      <c r="E276" s="189"/>
      <c r="F276" s="189" t="str">
        <f>Lanedraw!$I$24</f>
        <v>Suffolk</v>
      </c>
    </row>
    <row r="277" spans="1:6" ht="15">
      <c r="A277" s="189">
        <v>21</v>
      </c>
      <c r="B277" s="189">
        <v>1</v>
      </c>
      <c r="C277" s="189">
        <v>1</v>
      </c>
      <c r="D277" s="189" t="s">
        <v>317</v>
      </c>
      <c r="E277" s="189"/>
      <c r="F277" s="189"/>
    </row>
    <row r="278" spans="1:6" ht="15">
      <c r="A278" s="189"/>
      <c r="B278" s="189" t="str">
        <f>Lanedraw!$D$70</f>
        <v>C</v>
      </c>
      <c r="C278" s="189">
        <v>1</v>
      </c>
      <c r="D278" s="189" t="str">
        <f>Decsheets!$D$94</f>
        <v>Maisey Snaith</v>
      </c>
      <c r="E278" s="189"/>
      <c r="F278" s="189" t="str">
        <f>Lanedraw!$D$25</f>
        <v>Cambridgeshire</v>
      </c>
    </row>
    <row r="279" spans="1:6" ht="15">
      <c r="A279" s="189"/>
      <c r="B279" s="189" t="str">
        <f>Lanedraw!$E$70</f>
        <v>H</v>
      </c>
      <c r="C279" s="189">
        <v>2</v>
      </c>
      <c r="D279" s="189" t="str">
        <f>Decsheets!$F$94</f>
        <v>Petra Sijuwade</v>
      </c>
      <c r="E279" s="189"/>
      <c r="F279" s="189" t="str">
        <f>Lanedraw!$E$25</f>
        <v>Hertfordshire</v>
      </c>
    </row>
    <row r="280" spans="1:6" ht="15">
      <c r="A280" s="189"/>
      <c r="B280" s="189" t="str">
        <f>Lanedraw!$F$70</f>
        <v>E</v>
      </c>
      <c r="C280" s="189">
        <v>3</v>
      </c>
      <c r="D280" s="189" t="str">
        <f>Decsheets!$H$94</f>
        <v>India Perry</v>
      </c>
      <c r="E280" s="189"/>
      <c r="F280" s="189" t="str">
        <f>Lanedraw!$F$25</f>
        <v>Essex</v>
      </c>
    </row>
    <row r="281" spans="1:6" ht="15">
      <c r="A281" s="189"/>
      <c r="B281" s="189" t="str">
        <f>Lanedraw!$G$70</f>
        <v>N</v>
      </c>
      <c r="C281" s="189">
        <v>4</v>
      </c>
      <c r="D281" s="189" t="str">
        <f>Decsheets!$J$94</f>
        <v>Serena Grace</v>
      </c>
      <c r="E281" s="189"/>
      <c r="F281" s="189" t="str">
        <f>Lanedraw!$G$25</f>
        <v>Norfolk</v>
      </c>
    </row>
    <row r="282" spans="1:6" ht="15">
      <c r="A282" s="189"/>
      <c r="B282" s="189" t="str">
        <f>Lanedraw!$H$70</f>
        <v>S</v>
      </c>
      <c r="C282" s="189">
        <v>5</v>
      </c>
      <c r="D282" s="189" t="str">
        <f>Decsheets!$L$94</f>
        <v>Chantelle Kilpatrick</v>
      </c>
      <c r="E282" s="189"/>
      <c r="F282" s="189" t="str">
        <f>Lanedraw!$H$25</f>
        <v>Suffolk</v>
      </c>
    </row>
    <row r="283" spans="1:6" ht="15">
      <c r="A283" s="189"/>
      <c r="B283" s="189" t="str">
        <f>Lanedraw!$I$70</f>
        <v>B</v>
      </c>
      <c r="C283" s="189">
        <v>6</v>
      </c>
      <c r="D283" s="189" t="str">
        <f>Decsheets!$B$94</f>
        <v>Lauren Russell</v>
      </c>
      <c r="E283" s="189"/>
      <c r="F283" s="189" t="str">
        <f>Lanedraw!$I$25</f>
        <v>Bedfordshire</v>
      </c>
    </row>
    <row r="284" spans="1:6" ht="15">
      <c r="A284" s="189">
        <v>21</v>
      </c>
      <c r="B284" s="189">
        <v>1</v>
      </c>
      <c r="C284" s="189">
        <v>2</v>
      </c>
      <c r="D284" s="189" t="s">
        <v>318</v>
      </c>
      <c r="E284" s="189"/>
      <c r="F284" s="189"/>
    </row>
    <row r="285" spans="1:6" ht="15">
      <c r="A285" s="189"/>
      <c r="B285" s="189" t="str">
        <f aca="true" t="shared" si="15" ref="B285:B290">CONCATENATE($B278,$B278)</f>
        <v>CC</v>
      </c>
      <c r="C285" s="189">
        <v>1</v>
      </c>
      <c r="D285" s="189" t="str">
        <f>Decsheets!$D$114</f>
        <v>Iona Newbegin</v>
      </c>
      <c r="E285" s="189"/>
      <c r="F285" s="189" t="str">
        <f>Lanedraw!$D$25</f>
        <v>Cambridgeshire</v>
      </c>
    </row>
    <row r="286" spans="1:6" ht="15">
      <c r="A286" s="189"/>
      <c r="B286" s="189" t="str">
        <f t="shared" si="15"/>
        <v>HH</v>
      </c>
      <c r="C286" s="189">
        <v>2</v>
      </c>
      <c r="D286" s="189" t="str">
        <f>Decsheets!$F$114</f>
        <v>Lisa-Marie Uzokwe</v>
      </c>
      <c r="E286" s="189"/>
      <c r="F286" s="189" t="str">
        <f>Lanedraw!$E$25</f>
        <v>Hertfordshire</v>
      </c>
    </row>
    <row r="287" spans="1:6" ht="15">
      <c r="A287" s="189"/>
      <c r="B287" s="189" t="str">
        <f t="shared" si="15"/>
        <v>EE</v>
      </c>
      <c r="C287" s="189">
        <v>3</v>
      </c>
      <c r="D287" s="189" t="str">
        <f>Decsheets!$H$114</f>
        <v>Isabelle Douglas-Ward</v>
      </c>
      <c r="E287" s="189"/>
      <c r="F287" s="189" t="str">
        <f>Lanedraw!$F$25</f>
        <v>Essex</v>
      </c>
    </row>
    <row r="288" spans="1:6" ht="15">
      <c r="A288" s="189"/>
      <c r="B288" s="189" t="str">
        <f t="shared" si="15"/>
        <v>NN</v>
      </c>
      <c r="C288" s="189">
        <v>4</v>
      </c>
      <c r="D288" s="189" t="str">
        <f>Decsheets!$J$114</f>
        <v>Georgie Bowett</v>
      </c>
      <c r="E288" s="189"/>
      <c r="F288" s="189" t="str">
        <f>Lanedraw!$G$25</f>
        <v>Norfolk</v>
      </c>
    </row>
    <row r="289" spans="1:6" ht="15">
      <c r="A289" s="189"/>
      <c r="B289" s="189" t="str">
        <f t="shared" si="15"/>
        <v>SS</v>
      </c>
      <c r="C289" s="189">
        <v>5</v>
      </c>
      <c r="D289" s="189" t="str">
        <f>Decsheets!$L$114</f>
        <v>Keeley Whitlock</v>
      </c>
      <c r="E289" s="189"/>
      <c r="F289" s="189" t="str">
        <f>Lanedraw!$H$25</f>
        <v>Suffolk</v>
      </c>
    </row>
    <row r="290" spans="1:6" ht="15">
      <c r="A290" s="189"/>
      <c r="B290" s="189" t="str">
        <f t="shared" si="15"/>
        <v>BB</v>
      </c>
      <c r="C290" s="189">
        <v>6</v>
      </c>
      <c r="D290" s="189" t="str">
        <f>Decsheets!$B$114</f>
        <v>Frankie Riley</v>
      </c>
      <c r="E290" s="189"/>
      <c r="F290" s="189" t="str">
        <f>Lanedraw!$I$25</f>
        <v>Bedfordshire</v>
      </c>
    </row>
    <row r="291" spans="1:6" ht="15">
      <c r="A291" s="189">
        <v>22</v>
      </c>
      <c r="B291" s="189">
        <v>1</v>
      </c>
      <c r="C291" s="189">
        <v>1</v>
      </c>
      <c r="D291" s="189" t="s">
        <v>319</v>
      </c>
      <c r="E291" s="189"/>
      <c r="F291" s="189"/>
    </row>
    <row r="292" spans="1:6" ht="15">
      <c r="A292" s="189"/>
      <c r="B292" s="189" t="str">
        <f>Lanedraw!$D$71</f>
        <v>H</v>
      </c>
      <c r="C292" s="189">
        <v>1</v>
      </c>
      <c r="D292" s="189" t="str">
        <f>Decsheets!$F$55</f>
        <v>Samad Ibrahim</v>
      </c>
      <c r="E292" s="189"/>
      <c r="F292" s="189" t="str">
        <f>Lanedraw!$D$26</f>
        <v>Hertfordshire</v>
      </c>
    </row>
    <row r="293" spans="1:6" ht="15">
      <c r="A293" s="189"/>
      <c r="B293" s="189" t="str">
        <f>Lanedraw!$E$71</f>
        <v>E</v>
      </c>
      <c r="C293" s="189">
        <v>2</v>
      </c>
      <c r="D293" s="189">
        <f>Decsheets!$H$55</f>
        <v>0</v>
      </c>
      <c r="E293" s="189"/>
      <c r="F293" s="189" t="str">
        <f>Lanedraw!$E$26</f>
        <v>Essex</v>
      </c>
    </row>
    <row r="294" spans="1:6" ht="15">
      <c r="A294" s="189"/>
      <c r="B294" s="189" t="str">
        <f>Lanedraw!$F$71</f>
        <v>N</v>
      </c>
      <c r="C294" s="189">
        <v>3</v>
      </c>
      <c r="D294" s="189" t="str">
        <f>Decsheets!$J$55</f>
        <v>Louis Albrow</v>
      </c>
      <c r="E294" s="189"/>
      <c r="F294" s="189" t="str">
        <f>Lanedraw!$F$26</f>
        <v>Norfolk</v>
      </c>
    </row>
    <row r="295" spans="1:6" ht="15">
      <c r="A295" s="189"/>
      <c r="B295" s="189" t="str">
        <f>Lanedraw!$G$71</f>
        <v>S</v>
      </c>
      <c r="C295" s="189">
        <v>4</v>
      </c>
      <c r="D295" s="189" t="str">
        <f>Decsheets!$L$55</f>
        <v>Joshua Mayston</v>
      </c>
      <c r="E295" s="189"/>
      <c r="F295" s="189" t="str">
        <f>Lanedraw!$G$26</f>
        <v>Suffolk</v>
      </c>
    </row>
    <row r="296" spans="1:6" ht="15">
      <c r="A296" s="189"/>
      <c r="B296" s="189" t="str">
        <f>Lanedraw!$H$71</f>
        <v>B</v>
      </c>
      <c r="C296" s="189">
        <v>5</v>
      </c>
      <c r="D296" s="189" t="str">
        <f>Decsheets!$B$55</f>
        <v>Cameron Rayner</v>
      </c>
      <c r="E296" s="189"/>
      <c r="F296" s="189" t="str">
        <f>Lanedraw!$H$26</f>
        <v>Bedfordshire</v>
      </c>
    </row>
    <row r="297" spans="1:6" ht="15">
      <c r="A297" s="189"/>
      <c r="B297" s="189" t="str">
        <f>Lanedraw!$I$71</f>
        <v>C</v>
      </c>
      <c r="C297" s="189">
        <v>6</v>
      </c>
      <c r="D297" s="189" t="str">
        <f>Decsheets!$D$55</f>
        <v>Max Bowen</v>
      </c>
      <c r="E297" s="189"/>
      <c r="F297" s="189" t="str">
        <f>Lanedraw!$I$26</f>
        <v>Cambridgeshire</v>
      </c>
    </row>
    <row r="298" spans="1:6" ht="15">
      <c r="A298" s="189">
        <v>22</v>
      </c>
      <c r="B298" s="189">
        <v>1</v>
      </c>
      <c r="C298" s="189">
        <v>2</v>
      </c>
      <c r="D298" s="189" t="s">
        <v>320</v>
      </c>
      <c r="E298" s="189"/>
      <c r="F298" s="189"/>
    </row>
    <row r="299" spans="1:6" ht="15">
      <c r="A299" s="189"/>
      <c r="B299" s="189" t="str">
        <f aca="true" t="shared" si="16" ref="B299:B304">CONCATENATE($B292,$B292)</f>
        <v>HH</v>
      </c>
      <c r="C299" s="189">
        <v>1</v>
      </c>
      <c r="D299" s="189" t="str">
        <f>Decsheets!$F$75</f>
        <v>Tom Gerard</v>
      </c>
      <c r="E299" s="189"/>
      <c r="F299" s="189" t="str">
        <f>Lanedraw!$D$26</f>
        <v>Hertfordshire</v>
      </c>
    </row>
    <row r="300" spans="1:6" ht="15">
      <c r="A300" s="189"/>
      <c r="B300" s="189" t="str">
        <f t="shared" si="16"/>
        <v>EE</v>
      </c>
      <c r="C300" s="189">
        <v>2</v>
      </c>
      <c r="D300" s="189">
        <f>Decsheets!$H$75</f>
        <v>0</v>
      </c>
      <c r="E300" s="189"/>
      <c r="F300" s="189" t="str">
        <f>Lanedraw!$E$26</f>
        <v>Essex</v>
      </c>
    </row>
    <row r="301" spans="1:6" ht="15">
      <c r="A301" s="189"/>
      <c r="B301" s="189" t="str">
        <f t="shared" si="16"/>
        <v>NN</v>
      </c>
      <c r="C301" s="189">
        <v>3</v>
      </c>
      <c r="D301" s="189" t="str">
        <f>Decsheets!$J$75</f>
        <v>Alex Mortimer</v>
      </c>
      <c r="E301" s="189"/>
      <c r="F301" s="189" t="str">
        <f>Lanedraw!$F$26</f>
        <v>Norfolk</v>
      </c>
    </row>
    <row r="302" spans="1:6" ht="15">
      <c r="A302" s="189"/>
      <c r="B302" s="189" t="str">
        <f t="shared" si="16"/>
        <v>SS</v>
      </c>
      <c r="C302" s="189">
        <v>4</v>
      </c>
      <c r="D302" s="189">
        <f>Decsheets!$L$75</f>
        <v>0</v>
      </c>
      <c r="E302" s="189"/>
      <c r="F302" s="189" t="str">
        <f>Lanedraw!$G$26</f>
        <v>Suffolk</v>
      </c>
    </row>
    <row r="303" spans="1:6" ht="15">
      <c r="A303" s="189"/>
      <c r="B303" s="189" t="str">
        <f t="shared" si="16"/>
        <v>BB</v>
      </c>
      <c r="C303" s="189">
        <v>5</v>
      </c>
      <c r="D303" s="189">
        <f>Decsheets!$B$75</f>
        <v>0</v>
      </c>
      <c r="E303" s="189"/>
      <c r="F303" s="189" t="str">
        <f>Lanedraw!$H$26</f>
        <v>Bedfordshire</v>
      </c>
    </row>
    <row r="304" spans="1:6" ht="15">
      <c r="A304" s="189"/>
      <c r="B304" s="189" t="str">
        <f t="shared" si="16"/>
        <v>CC</v>
      </c>
      <c r="C304" s="189">
        <v>6</v>
      </c>
      <c r="D304" s="189" t="str">
        <f>Decsheets!$D$75</f>
        <v>Tomi Ogunyoye</v>
      </c>
      <c r="E304" s="189"/>
      <c r="F304" s="189" t="str">
        <f>Lanedraw!$I$26</f>
        <v>Cambridgeshire</v>
      </c>
    </row>
    <row r="305" spans="1:6" ht="15">
      <c r="A305" s="189">
        <v>23</v>
      </c>
      <c r="B305" s="189">
        <v>1</v>
      </c>
      <c r="C305" s="189">
        <v>1</v>
      </c>
      <c r="D305" s="189" t="s">
        <v>321</v>
      </c>
      <c r="E305" s="189"/>
      <c r="F305" s="189"/>
    </row>
    <row r="306" spans="1:6" ht="15">
      <c r="A306" s="189"/>
      <c r="B306" s="189" t="str">
        <f>Lanedraw!$D$72</f>
        <v>E</v>
      </c>
      <c r="C306" s="189">
        <v>1</v>
      </c>
      <c r="D306" s="189" t="str">
        <f>Decsheets!$H$20</f>
        <v>Adam Hickey</v>
      </c>
      <c r="E306" s="189"/>
      <c r="F306" s="189" t="str">
        <f>Lanedraw!$D$27</f>
        <v>Essex</v>
      </c>
    </row>
    <row r="307" spans="1:6" ht="15">
      <c r="A307" s="189"/>
      <c r="B307" s="189" t="str">
        <f>Lanedraw!$E$72</f>
        <v>N</v>
      </c>
      <c r="C307" s="189">
        <v>2</v>
      </c>
      <c r="D307" s="189" t="str">
        <f>Decsheets!$J$20</f>
        <v>Sam Coyne</v>
      </c>
      <c r="E307" s="189"/>
      <c r="F307" s="189" t="str">
        <f>Lanedraw!$E$27</f>
        <v>Norfolk</v>
      </c>
    </row>
    <row r="308" spans="1:6" ht="15">
      <c r="A308" s="189"/>
      <c r="B308" s="189" t="str">
        <f>Lanedraw!$F$72</f>
        <v>S</v>
      </c>
      <c r="C308" s="189">
        <v>3</v>
      </c>
      <c r="D308" s="189" t="str">
        <f>Decsheets!$L$20</f>
        <v>Lee Cook</v>
      </c>
      <c r="E308" s="189"/>
      <c r="F308" s="189" t="str">
        <f>Lanedraw!$F$27</f>
        <v>Suffolk</v>
      </c>
    </row>
    <row r="309" spans="1:6" ht="15">
      <c r="A309" s="189"/>
      <c r="B309" s="189" t="str">
        <f>Lanedraw!$G$72</f>
        <v>B</v>
      </c>
      <c r="C309" s="189">
        <v>4</v>
      </c>
      <c r="D309" s="189">
        <f>Decsheets!$B$20</f>
        <v>0</v>
      </c>
      <c r="E309" s="189"/>
      <c r="F309" s="189" t="str">
        <f>Lanedraw!$G$27</f>
        <v>Bedfordshire</v>
      </c>
    </row>
    <row r="310" spans="1:6" ht="15">
      <c r="A310" s="189"/>
      <c r="B310" s="189" t="str">
        <f>Lanedraw!$H$72</f>
        <v>C</v>
      </c>
      <c r="C310" s="189">
        <v>5</v>
      </c>
      <c r="D310" s="189" t="str">
        <f>Decsheets!$D$20</f>
        <v>Adam Tapley</v>
      </c>
      <c r="E310" s="189"/>
      <c r="F310" s="189" t="str">
        <f>Lanedraw!$H$27</f>
        <v>Cambridgeshire</v>
      </c>
    </row>
    <row r="311" spans="1:6" ht="15">
      <c r="A311" s="189"/>
      <c r="B311" s="189" t="str">
        <f>Lanedraw!$I$72</f>
        <v>H</v>
      </c>
      <c r="C311" s="189">
        <v>6</v>
      </c>
      <c r="D311" s="189" t="str">
        <f>Decsheets!$F$20</f>
        <v>George Withers</v>
      </c>
      <c r="E311" s="189"/>
      <c r="F311" s="189" t="str">
        <f>Lanedraw!$I$27</f>
        <v>Hertfordshire</v>
      </c>
    </row>
    <row r="312" spans="1:6" ht="15">
      <c r="A312" s="189"/>
      <c r="B312" s="189" t="str">
        <f aca="true" t="shared" si="17" ref="B312:B317">CONCATENATE($B306,$B306)</f>
        <v>EE</v>
      </c>
      <c r="C312" s="189">
        <v>7</v>
      </c>
      <c r="D312" s="189" t="str">
        <f>Decsheets!$H$40</f>
        <v>Steven Strange</v>
      </c>
      <c r="E312" s="189"/>
      <c r="F312" s="189" t="str">
        <f>Lanedraw!$D$27</f>
        <v>Essex</v>
      </c>
    </row>
    <row r="313" spans="1:6" ht="15">
      <c r="A313" s="189"/>
      <c r="B313" s="189" t="str">
        <f t="shared" si="17"/>
        <v>NN</v>
      </c>
      <c r="C313" s="189">
        <v>8</v>
      </c>
      <c r="D313" s="189" t="str">
        <f>Decsheets!$J$40</f>
        <v>Ryan Davidson</v>
      </c>
      <c r="E313" s="189"/>
      <c r="F313" s="189" t="str">
        <f>Lanedraw!$E$27</f>
        <v>Norfolk</v>
      </c>
    </row>
    <row r="314" spans="1:6" ht="15">
      <c r="A314" s="189"/>
      <c r="B314" s="189" t="str">
        <f t="shared" si="17"/>
        <v>SS</v>
      </c>
      <c r="C314" s="189">
        <v>9</v>
      </c>
      <c r="D314" s="189">
        <f>Decsheets!$L$40</f>
        <v>0</v>
      </c>
      <c r="E314" s="189"/>
      <c r="F314" s="189" t="str">
        <f>Lanedraw!$F$27</f>
        <v>Suffolk</v>
      </c>
    </row>
    <row r="315" spans="1:6" ht="15">
      <c r="A315" s="189"/>
      <c r="B315" s="189" t="str">
        <f>CONCATENATE($B309,$B309)</f>
        <v>BB</v>
      </c>
      <c r="C315" s="189">
        <v>10</v>
      </c>
      <c r="D315" s="189">
        <f>Decsheets!$B$40</f>
        <v>0</v>
      </c>
      <c r="E315" s="189"/>
      <c r="F315" s="189" t="str">
        <f>Lanedraw!$G$27</f>
        <v>Bedfordshire</v>
      </c>
    </row>
    <row r="316" spans="1:6" ht="15">
      <c r="A316" s="189"/>
      <c r="B316" s="189" t="str">
        <f t="shared" si="17"/>
        <v>CC</v>
      </c>
      <c r="C316" s="189">
        <v>11</v>
      </c>
      <c r="D316" s="189">
        <f>Decsheets!$D$40</f>
        <v>0</v>
      </c>
      <c r="E316" s="189"/>
      <c r="F316" s="189" t="str">
        <f>Lanedraw!$H$27</f>
        <v>Cambridgeshire</v>
      </c>
    </row>
    <row r="317" spans="1:6" ht="15">
      <c r="A317" s="189"/>
      <c r="B317" s="189" t="str">
        <f t="shared" si="17"/>
        <v>HH</v>
      </c>
      <c r="C317" s="189">
        <v>12</v>
      </c>
      <c r="D317" s="189">
        <f>Decsheets!$F$40</f>
        <v>0</v>
      </c>
      <c r="E317" s="189"/>
      <c r="F317" s="189" t="str">
        <f>Lanedraw!$I$27</f>
        <v>Hertfordshire</v>
      </c>
    </row>
    <row r="318" spans="1:6" ht="15">
      <c r="A318" s="189">
        <v>24</v>
      </c>
      <c r="B318" s="189">
        <v>1</v>
      </c>
      <c r="C318" s="189">
        <v>1</v>
      </c>
      <c r="D318" s="189" t="s">
        <v>322</v>
      </c>
      <c r="E318" s="189"/>
      <c r="F318" s="189"/>
    </row>
    <row r="319" spans="1:6" ht="15">
      <c r="A319" s="189"/>
      <c r="B319" s="189" t="str">
        <f>Lanedraw!$D$73</f>
        <v>N</v>
      </c>
      <c r="C319" s="189">
        <v>1</v>
      </c>
      <c r="D319" s="189">
        <f>Decsheets!$J$59</f>
        <v>0</v>
      </c>
      <c r="E319" s="189"/>
      <c r="F319" s="189" t="str">
        <f>Lanedraw!$D$28</f>
        <v>Norfolk</v>
      </c>
    </row>
    <row r="320" spans="1:6" ht="15">
      <c r="A320" s="189"/>
      <c r="B320" s="189" t="str">
        <f>Lanedraw!$E$73</f>
        <v>S</v>
      </c>
      <c r="C320" s="189">
        <v>2</v>
      </c>
      <c r="D320" s="189" t="str">
        <f>Decsheets!$L$59</f>
        <v>Thomas Henson</v>
      </c>
      <c r="E320" s="189"/>
      <c r="F320" s="189" t="str">
        <f>Lanedraw!$E$28</f>
        <v>Suffolk</v>
      </c>
    </row>
    <row r="321" spans="1:6" ht="15">
      <c r="A321" s="189"/>
      <c r="B321" s="189" t="str">
        <f>Lanedraw!$F$73</f>
        <v>B</v>
      </c>
      <c r="C321" s="189">
        <v>3</v>
      </c>
      <c r="D321" s="189">
        <f>Decsheets!$B$59</f>
        <v>0</v>
      </c>
      <c r="E321" s="189"/>
      <c r="F321" s="189" t="str">
        <f>Lanedraw!$F$28</f>
        <v>Bedfordshire</v>
      </c>
    </row>
    <row r="322" spans="1:6" ht="15">
      <c r="A322" s="189"/>
      <c r="B322" s="189" t="str">
        <f>Lanedraw!$G$73</f>
        <v>C</v>
      </c>
      <c r="C322" s="189">
        <v>4</v>
      </c>
      <c r="D322" s="189" t="str">
        <f>Decsheets!$D$59</f>
        <v>Nicolas Harhalakis</v>
      </c>
      <c r="E322" s="189"/>
      <c r="F322" s="189" t="str">
        <f>Lanedraw!$G$28</f>
        <v>Cambridgeshire</v>
      </c>
    </row>
    <row r="323" spans="1:6" ht="15">
      <c r="A323" s="189"/>
      <c r="B323" s="189" t="str">
        <f>Lanedraw!$H$73</f>
        <v>H</v>
      </c>
      <c r="C323" s="189">
        <v>5</v>
      </c>
      <c r="D323" s="189" t="str">
        <f>Decsheets!$F$59</f>
        <v>Kristian Imroth</v>
      </c>
      <c r="E323" s="189"/>
      <c r="F323" s="189" t="str">
        <f>Lanedraw!$H$28</f>
        <v>Hertfordshire</v>
      </c>
    </row>
    <row r="324" spans="1:6" ht="15">
      <c r="A324" s="189"/>
      <c r="B324" s="189" t="str">
        <f>Lanedraw!$I$73</f>
        <v>E</v>
      </c>
      <c r="C324" s="189">
        <v>6</v>
      </c>
      <c r="D324" s="189">
        <f>Decsheets!$H$59</f>
        <v>0</v>
      </c>
      <c r="E324" s="189"/>
      <c r="F324" s="189" t="str">
        <f>Lanedraw!$I$28</f>
        <v>Essex</v>
      </c>
    </row>
    <row r="325" spans="1:6" ht="15">
      <c r="A325" s="189"/>
      <c r="B325" s="189" t="str">
        <f aca="true" t="shared" si="18" ref="B325:B330">CONCATENATE($B319,$B319)</f>
        <v>NN</v>
      </c>
      <c r="C325" s="189">
        <v>7</v>
      </c>
      <c r="D325" s="189">
        <f>Decsheets!$J$79</f>
        <v>0</v>
      </c>
      <c r="E325" s="189"/>
      <c r="F325" s="189" t="str">
        <f>Lanedraw!$D$28</f>
        <v>Norfolk</v>
      </c>
    </row>
    <row r="326" spans="1:6" ht="15">
      <c r="A326" s="189"/>
      <c r="B326" s="189" t="str">
        <f t="shared" si="18"/>
        <v>SS</v>
      </c>
      <c r="C326" s="189">
        <v>8</v>
      </c>
      <c r="D326" s="189">
        <f>Decsheets!$L$79</f>
        <v>0</v>
      </c>
      <c r="E326" s="189"/>
      <c r="F326" s="189" t="str">
        <f>Lanedraw!$E$28</f>
        <v>Suffolk</v>
      </c>
    </row>
    <row r="327" spans="1:6" ht="15">
      <c r="A327" s="189"/>
      <c r="B327" s="189" t="str">
        <f t="shared" si="18"/>
        <v>BB</v>
      </c>
      <c r="C327" s="189">
        <v>9</v>
      </c>
      <c r="D327" s="189">
        <f>Decsheets!$B$79</f>
        <v>0</v>
      </c>
      <c r="E327" s="189"/>
      <c r="F327" s="189" t="str">
        <f>Lanedraw!$F$28</f>
        <v>Bedfordshire</v>
      </c>
    </row>
    <row r="328" spans="1:6" ht="15">
      <c r="A328" s="189"/>
      <c r="B328" s="189" t="str">
        <f>CONCATENATE($B322,$B322)</f>
        <v>CC</v>
      </c>
      <c r="C328" s="189">
        <v>10</v>
      </c>
      <c r="D328" s="189" t="str">
        <f>Decsheets!$D$79</f>
        <v>William Newcombe</v>
      </c>
      <c r="E328" s="189"/>
      <c r="F328" s="189" t="str">
        <f>Lanedraw!$G$28</f>
        <v>Cambridgeshire</v>
      </c>
    </row>
    <row r="329" spans="1:6" ht="15">
      <c r="A329" s="189"/>
      <c r="B329" s="189" t="str">
        <f t="shared" si="18"/>
        <v>HH</v>
      </c>
      <c r="C329" s="189">
        <v>11</v>
      </c>
      <c r="D329" s="189" t="str">
        <f>Decsheets!$F$79</f>
        <v>Brett Rushman</v>
      </c>
      <c r="E329" s="189"/>
      <c r="F329" s="189" t="str">
        <f>Lanedraw!$H$28</f>
        <v>Hertfordshire</v>
      </c>
    </row>
    <row r="330" spans="1:6" ht="15">
      <c r="A330" s="189"/>
      <c r="B330" s="189" t="str">
        <f t="shared" si="18"/>
        <v>EE</v>
      </c>
      <c r="C330" s="189">
        <v>12</v>
      </c>
      <c r="D330" s="189">
        <f>Decsheets!$H$79</f>
        <v>0</v>
      </c>
      <c r="E330" s="189"/>
      <c r="F330" s="189" t="str">
        <f>Lanedraw!$I$28</f>
        <v>Essex</v>
      </c>
    </row>
    <row r="331" spans="1:6" ht="15">
      <c r="A331" s="189">
        <v>25</v>
      </c>
      <c r="B331" s="189">
        <v>1</v>
      </c>
      <c r="C331" s="189">
        <v>1</v>
      </c>
      <c r="D331" s="189" t="s">
        <v>323</v>
      </c>
      <c r="E331" s="189"/>
      <c r="F331" s="189"/>
    </row>
    <row r="332" spans="1:6" ht="15">
      <c r="A332" s="189"/>
      <c r="B332" s="189" t="str">
        <f>Lanedraw!$D$74</f>
        <v>S</v>
      </c>
      <c r="C332" s="189">
        <v>1</v>
      </c>
      <c r="D332" s="189" t="str">
        <f>Decsheets!$L$32</f>
        <v>Suffolk</v>
      </c>
      <c r="E332" s="189"/>
      <c r="F332" s="189" t="str">
        <f>Lanedraw!$D$29</f>
        <v>Suffolk</v>
      </c>
    </row>
    <row r="333" spans="1:6" ht="15">
      <c r="A333" s="189"/>
      <c r="B333" s="189" t="str">
        <f>Lanedraw!$E$74</f>
        <v>B</v>
      </c>
      <c r="C333" s="189">
        <v>2</v>
      </c>
      <c r="D333" s="189" t="str">
        <f>Decsheets!$B$32</f>
        <v>Bedfordshire</v>
      </c>
      <c r="E333" s="189"/>
      <c r="F333" s="189" t="str">
        <f>Lanedraw!$E$29</f>
        <v>Bedfordshire</v>
      </c>
    </row>
    <row r="334" spans="1:6" ht="15">
      <c r="A334" s="189"/>
      <c r="B334" s="189" t="str">
        <f>Lanedraw!$F$74</f>
        <v>C</v>
      </c>
      <c r="C334" s="189">
        <v>3</v>
      </c>
      <c r="D334" s="189" t="str">
        <f>Decsheets!$D$32</f>
        <v>Cambridgeshire</v>
      </c>
      <c r="E334" s="189"/>
      <c r="F334" s="189" t="str">
        <f>Lanedraw!$F$29</f>
        <v>Cambridgeshire</v>
      </c>
    </row>
    <row r="335" spans="1:6" ht="15">
      <c r="A335" s="189"/>
      <c r="B335" s="189" t="str">
        <f>Lanedraw!$G$74</f>
        <v>H</v>
      </c>
      <c r="C335" s="189">
        <v>4</v>
      </c>
      <c r="D335" s="189" t="str">
        <f>Decsheets!$F$32</f>
        <v>Hertfordshire</v>
      </c>
      <c r="E335" s="189"/>
      <c r="F335" s="189" t="str">
        <f>Lanedraw!$G$29</f>
        <v>Hertfordshire</v>
      </c>
    </row>
    <row r="336" spans="1:6" ht="15">
      <c r="A336" s="189"/>
      <c r="B336" s="189" t="str">
        <f>Lanedraw!$H$74</f>
        <v>E</v>
      </c>
      <c r="C336" s="189">
        <v>5</v>
      </c>
      <c r="D336" s="189" t="str">
        <f>Decsheets!$H$32</f>
        <v>Essex</v>
      </c>
      <c r="E336" s="189"/>
      <c r="F336" s="189" t="str">
        <f>Lanedraw!$H$29</f>
        <v>Essex</v>
      </c>
    </row>
    <row r="337" spans="1:6" ht="15">
      <c r="A337" s="189"/>
      <c r="B337" s="189" t="str">
        <f>Lanedraw!$I$74</f>
        <v>N</v>
      </c>
      <c r="C337" s="189">
        <v>6</v>
      </c>
      <c r="D337" s="189" t="str">
        <f>Decsheets!$J$32</f>
        <v>Norfolk</v>
      </c>
      <c r="E337" s="189"/>
      <c r="F337" s="189" t="str">
        <f>Lanedraw!$I$29</f>
        <v>Norfolk</v>
      </c>
    </row>
    <row r="338" spans="1:6" ht="15">
      <c r="A338" s="189">
        <v>26</v>
      </c>
      <c r="B338" s="189">
        <v>1</v>
      </c>
      <c r="C338" s="189">
        <v>1</v>
      </c>
      <c r="D338" s="189" t="s">
        <v>324</v>
      </c>
      <c r="E338" s="189"/>
      <c r="F338" s="189"/>
    </row>
    <row r="339" spans="1:6" ht="15">
      <c r="A339" s="189"/>
      <c r="B339" s="189" t="str">
        <f>Lanedraw!$D$75</f>
        <v>B</v>
      </c>
      <c r="C339" s="189">
        <v>1</v>
      </c>
      <c r="D339" s="189" t="str">
        <f>Decsheets!$B$110</f>
        <v>Bedfordshire</v>
      </c>
      <c r="E339" s="189"/>
      <c r="F339" s="189" t="str">
        <f>Lanedraw!$D$30</f>
        <v>Bedfordshire</v>
      </c>
    </row>
    <row r="340" spans="1:6" ht="15">
      <c r="A340" s="189"/>
      <c r="B340" s="189" t="str">
        <f>Lanedraw!$E$75</f>
        <v>C</v>
      </c>
      <c r="C340" s="189">
        <v>2</v>
      </c>
      <c r="D340" s="189" t="str">
        <f>Decsheets!$D$110</f>
        <v>Cambridgeshire</v>
      </c>
      <c r="E340" s="189"/>
      <c r="F340" s="189" t="str">
        <f>Lanedraw!$E$30</f>
        <v>Cambridgeshire</v>
      </c>
    </row>
    <row r="341" spans="1:6" ht="15">
      <c r="A341" s="189"/>
      <c r="B341" s="189" t="str">
        <f>Lanedraw!$F$75</f>
        <v>H</v>
      </c>
      <c r="C341" s="189">
        <v>3</v>
      </c>
      <c r="D341" s="189" t="str">
        <f>Decsheets!$F$110</f>
        <v>Hertfordshire</v>
      </c>
      <c r="E341" s="189"/>
      <c r="F341" s="189" t="str">
        <f>Lanedraw!$F$30</f>
        <v>Hertfordshire</v>
      </c>
    </row>
    <row r="342" spans="1:6" ht="15">
      <c r="A342" s="189"/>
      <c r="B342" s="189" t="str">
        <f>Lanedraw!$G$75</f>
        <v>E</v>
      </c>
      <c r="C342" s="189">
        <v>4</v>
      </c>
      <c r="D342" s="189" t="str">
        <f>Decsheets!$H$110</f>
        <v>Essex</v>
      </c>
      <c r="E342" s="189"/>
      <c r="F342" s="189" t="str">
        <f>Lanedraw!$G$30</f>
        <v>Essex</v>
      </c>
    </row>
    <row r="343" spans="1:6" ht="15">
      <c r="A343" s="189"/>
      <c r="B343" s="189" t="str">
        <f>Lanedraw!$H$75</f>
        <v>N</v>
      </c>
      <c r="C343" s="189">
        <v>5</v>
      </c>
      <c r="D343" s="189" t="str">
        <f>Decsheets!$J$110</f>
        <v>Norfolk</v>
      </c>
      <c r="E343" s="189"/>
      <c r="F343" s="189" t="str">
        <f>Lanedraw!$H$30</f>
        <v>Norfolk</v>
      </c>
    </row>
    <row r="344" spans="1:6" ht="15">
      <c r="A344" s="189"/>
      <c r="B344" s="189" t="str">
        <f>Lanedraw!$I$75</f>
        <v>S</v>
      </c>
      <c r="C344" s="189">
        <v>6</v>
      </c>
      <c r="D344" s="189" t="str">
        <f>Decsheets!$L$110</f>
        <v>Suffolk</v>
      </c>
      <c r="E344" s="189"/>
      <c r="F344" s="189" t="str">
        <f>Lanedraw!$I$30</f>
        <v>Suffolk</v>
      </c>
    </row>
    <row r="345" spans="1:6" ht="15">
      <c r="A345" s="189">
        <v>27</v>
      </c>
      <c r="B345" s="189">
        <v>1</v>
      </c>
      <c r="C345" s="189">
        <v>1</v>
      </c>
      <c r="D345" s="189" t="s">
        <v>325</v>
      </c>
      <c r="E345" s="189"/>
      <c r="F345" s="189"/>
    </row>
    <row r="346" spans="1:6" ht="15">
      <c r="A346" s="189"/>
      <c r="B346" s="189" t="str">
        <f>Lanedraw!$D$76</f>
        <v>C</v>
      </c>
      <c r="C346" s="189">
        <v>1</v>
      </c>
      <c r="D346" s="189" t="str">
        <f>Decsheets!$D$71</f>
        <v>Cambridgeshire</v>
      </c>
      <c r="E346" s="189"/>
      <c r="F346" s="189" t="str">
        <f>Lanedraw!$D$31</f>
        <v>Cambridgeshire</v>
      </c>
    </row>
    <row r="347" spans="1:6" ht="15">
      <c r="A347" s="189"/>
      <c r="B347" s="189" t="str">
        <f>Lanedraw!$E$76</f>
        <v>H</v>
      </c>
      <c r="C347" s="189">
        <v>2</v>
      </c>
      <c r="D347" s="189" t="str">
        <f>Decsheets!$F$71</f>
        <v>Hertfordshire</v>
      </c>
      <c r="E347" s="189"/>
      <c r="F347" s="189" t="str">
        <f>Lanedraw!$E$31</f>
        <v>Hertfordshire</v>
      </c>
    </row>
    <row r="348" spans="1:6" ht="15">
      <c r="A348" s="189"/>
      <c r="B348" s="189" t="str">
        <f>Lanedraw!$F$76</f>
        <v>E</v>
      </c>
      <c r="C348" s="189">
        <v>3</v>
      </c>
      <c r="D348" s="189" t="str">
        <f>Decsheets!$H$71</f>
        <v>Essex</v>
      </c>
      <c r="E348" s="189"/>
      <c r="F348" s="189" t="str">
        <f>Lanedraw!$F$31</f>
        <v>Essex</v>
      </c>
    </row>
    <row r="349" spans="1:6" ht="15">
      <c r="A349" s="189"/>
      <c r="B349" s="189" t="str">
        <f>Lanedraw!$G$76</f>
        <v>N</v>
      </c>
      <c r="C349" s="189">
        <v>4</v>
      </c>
      <c r="D349" s="189" t="str">
        <f>Decsheets!$J$71</f>
        <v>Norfolk</v>
      </c>
      <c r="E349" s="189"/>
      <c r="F349" s="189" t="str">
        <f>Lanedraw!$G$31</f>
        <v>Norfolk</v>
      </c>
    </row>
    <row r="350" spans="1:6" ht="15">
      <c r="A350" s="189"/>
      <c r="B350" s="189" t="str">
        <f>Lanedraw!$H$76</f>
        <v>S</v>
      </c>
      <c r="C350" s="189">
        <v>5</v>
      </c>
      <c r="D350" s="189" t="str">
        <f>Decsheets!$L$71</f>
        <v>Suffolk</v>
      </c>
      <c r="E350" s="189"/>
      <c r="F350" s="189" t="str">
        <f>Lanedraw!$H$31</f>
        <v>Suffolk</v>
      </c>
    </row>
    <row r="351" spans="1:6" ht="15">
      <c r="A351" s="189"/>
      <c r="B351" s="189" t="str">
        <f>Lanedraw!$I$76</f>
        <v>B</v>
      </c>
      <c r="C351" s="189">
        <v>6</v>
      </c>
      <c r="D351" s="189" t="str">
        <f>Decsheets!$B$71</f>
        <v>Bedfordshire</v>
      </c>
      <c r="E351" s="189"/>
      <c r="F351" s="189" t="str">
        <f>Lanedraw!$I$31</f>
        <v>Bedfordshire</v>
      </c>
    </row>
    <row r="352" spans="1:6" ht="15">
      <c r="A352" s="189">
        <v>28</v>
      </c>
      <c r="B352" s="189">
        <v>1</v>
      </c>
      <c r="C352" s="189">
        <v>1</v>
      </c>
      <c r="D352" s="189" t="s">
        <v>326</v>
      </c>
      <c r="E352" s="189"/>
      <c r="F352" s="189"/>
    </row>
    <row r="353" spans="1:6" ht="15">
      <c r="A353" s="189"/>
      <c r="B353" s="189" t="str">
        <f>Lanedraw!$D$77</f>
        <v>H</v>
      </c>
      <c r="C353" s="189">
        <v>1</v>
      </c>
      <c r="D353" s="189" t="str">
        <f>Decsheets!$F$62</f>
        <v>Sam Sloan</v>
      </c>
      <c r="E353" s="189"/>
      <c r="F353" s="189" t="str">
        <f>Lanedraw!$D$32</f>
        <v>Hertfordshire</v>
      </c>
    </row>
    <row r="354" spans="1:6" ht="15">
      <c r="A354" s="189"/>
      <c r="B354" s="189" t="str">
        <f>Lanedraw!$E$77</f>
        <v>E</v>
      </c>
      <c r="C354" s="189">
        <v>2</v>
      </c>
      <c r="D354" s="189">
        <f>Decsheets!$H$62</f>
        <v>0</v>
      </c>
      <c r="E354" s="189"/>
      <c r="F354" s="189" t="str">
        <f>Lanedraw!$E$32</f>
        <v>Essex</v>
      </c>
    </row>
    <row r="355" spans="1:6" ht="15">
      <c r="A355" s="189"/>
      <c r="B355" s="189" t="str">
        <f>Lanedraw!$F$77</f>
        <v>N</v>
      </c>
      <c r="C355" s="189">
        <v>3</v>
      </c>
      <c r="D355" s="189" t="str">
        <f>Decsheets!$J$62</f>
        <v>Tyler Billiyard</v>
      </c>
      <c r="E355" s="189"/>
      <c r="F355" s="189" t="str">
        <f>Lanedraw!$F$32</f>
        <v>Norfolk</v>
      </c>
    </row>
    <row r="356" spans="1:6" ht="15">
      <c r="A356" s="189"/>
      <c r="B356" s="189" t="str">
        <f>Lanedraw!$G$77</f>
        <v>S</v>
      </c>
      <c r="C356" s="189">
        <v>4</v>
      </c>
      <c r="D356" s="189">
        <f>Decsheets!$L$62</f>
        <v>0</v>
      </c>
      <c r="E356" s="189"/>
      <c r="F356" s="189" t="str">
        <f>Lanedraw!$G$32</f>
        <v>Suffolk</v>
      </c>
    </row>
    <row r="357" spans="1:6" ht="15">
      <c r="A357" s="189"/>
      <c r="B357" s="189" t="str">
        <f>Lanedraw!$H$77</f>
        <v>B</v>
      </c>
      <c r="C357" s="189">
        <v>5</v>
      </c>
      <c r="D357" s="189">
        <f>Decsheets!$B$62</f>
        <v>0</v>
      </c>
      <c r="E357" s="189"/>
      <c r="F357" s="189" t="str">
        <f>Lanedraw!$H$32</f>
        <v>Bedfordshire</v>
      </c>
    </row>
    <row r="358" spans="1:6" ht="15">
      <c r="A358" s="189"/>
      <c r="B358" s="189" t="str">
        <f>Lanedraw!$I$77</f>
        <v>C</v>
      </c>
      <c r="C358" s="189">
        <v>6</v>
      </c>
      <c r="D358" s="189" t="str">
        <f>Decsheets!$D$62</f>
        <v>Thomas Bridger</v>
      </c>
      <c r="E358" s="189"/>
      <c r="F358" s="189" t="str">
        <f>Lanedraw!$I$32</f>
        <v>Cambridgeshire</v>
      </c>
    </row>
    <row r="359" spans="1:6" ht="15">
      <c r="A359" s="189"/>
      <c r="B359" s="189" t="str">
        <f aca="true" t="shared" si="19" ref="B359:B364">CONCATENATE($B353,$B353)</f>
        <v>HH</v>
      </c>
      <c r="C359" s="189">
        <v>7</v>
      </c>
      <c r="D359" s="189" t="str">
        <f>Decsheets!$F$82</f>
        <v>Charlie Grayson</v>
      </c>
      <c r="E359" s="189"/>
      <c r="F359" s="189" t="str">
        <f>Lanedraw!$D$32</f>
        <v>Hertfordshire</v>
      </c>
    </row>
    <row r="360" spans="1:6" ht="15">
      <c r="A360" s="189"/>
      <c r="B360" s="189" t="str">
        <f t="shared" si="19"/>
        <v>EE</v>
      </c>
      <c r="C360" s="189">
        <v>8</v>
      </c>
      <c r="D360" s="189">
        <f>Decsheets!$H$82</f>
        <v>0</v>
      </c>
      <c r="E360" s="189"/>
      <c r="F360" s="189" t="str">
        <f>Lanedraw!$E$32</f>
        <v>Essex</v>
      </c>
    </row>
    <row r="361" spans="1:6" ht="15">
      <c r="A361" s="189"/>
      <c r="B361" s="189" t="str">
        <f t="shared" si="19"/>
        <v>NN</v>
      </c>
      <c r="C361" s="189">
        <v>9</v>
      </c>
      <c r="D361" s="189">
        <f>Decsheets!$J$82</f>
        <v>0</v>
      </c>
      <c r="E361" s="189"/>
      <c r="F361" s="189" t="str">
        <f>Lanedraw!$F$32</f>
        <v>Norfolk</v>
      </c>
    </row>
    <row r="362" spans="1:6" ht="15">
      <c r="A362" s="189"/>
      <c r="B362" s="189" t="str">
        <f>CONCATENATE($B356,$B356)</f>
        <v>SS</v>
      </c>
      <c r="C362" s="189">
        <v>10</v>
      </c>
      <c r="D362" s="189">
        <f>Decsheets!$L$82</f>
        <v>0</v>
      </c>
      <c r="E362" s="189"/>
      <c r="F362" s="189" t="str">
        <f>Lanedraw!$G$32</f>
        <v>Suffolk</v>
      </c>
    </row>
    <row r="363" spans="1:6" ht="15">
      <c r="A363" s="189"/>
      <c r="B363" s="189" t="str">
        <f t="shared" si="19"/>
        <v>BB</v>
      </c>
      <c r="C363" s="189">
        <v>11</v>
      </c>
      <c r="D363" s="189">
        <f>Decsheets!$B$82</f>
        <v>0</v>
      </c>
      <c r="E363" s="189"/>
      <c r="F363" s="189" t="str">
        <f>Lanedraw!$H$32</f>
        <v>Bedfordshire</v>
      </c>
    </row>
    <row r="364" spans="1:6" ht="15">
      <c r="A364" s="189"/>
      <c r="B364" s="189" t="str">
        <f t="shared" si="19"/>
        <v>CC</v>
      </c>
      <c r="C364" s="189">
        <v>12</v>
      </c>
      <c r="D364" s="189">
        <f>Decsheets!$D$82</f>
        <v>0</v>
      </c>
      <c r="E364" s="189"/>
      <c r="F364" s="189" t="str">
        <f>Lanedraw!$I$32</f>
        <v>Cambridgeshire</v>
      </c>
    </row>
    <row r="365" spans="1:6" ht="15">
      <c r="A365" s="189">
        <v>29</v>
      </c>
      <c r="B365" s="189">
        <v>1</v>
      </c>
      <c r="C365" s="189">
        <v>1</v>
      </c>
      <c r="D365" s="189" t="s">
        <v>370</v>
      </c>
      <c r="E365" s="189"/>
      <c r="F365" s="189"/>
    </row>
    <row r="366" spans="1:6" ht="15">
      <c r="A366" s="189"/>
      <c r="B366" s="189" t="str">
        <f>Lanedraw!$D$78</f>
        <v>E</v>
      </c>
      <c r="C366" s="189">
        <v>1</v>
      </c>
      <c r="D366" s="189" t="str">
        <f>Decsheets!$H$23</f>
        <v>Chris Sellens</v>
      </c>
      <c r="E366" s="189"/>
      <c r="F366" s="189" t="str">
        <f>Lanedraw!$D$33</f>
        <v>Essex</v>
      </c>
    </row>
    <row r="367" spans="1:6" ht="15">
      <c r="A367" s="189"/>
      <c r="B367" s="189" t="str">
        <f>Lanedraw!$E$78</f>
        <v>N</v>
      </c>
      <c r="C367" s="189">
        <v>2</v>
      </c>
      <c r="D367" s="189" t="str">
        <f>Decsheets!$J$23</f>
        <v>Alfie Bentley</v>
      </c>
      <c r="E367" s="189"/>
      <c r="F367" s="189" t="str">
        <f>Lanedraw!$E$33</f>
        <v>Norfolk</v>
      </c>
    </row>
    <row r="368" spans="1:6" ht="15">
      <c r="A368" s="189"/>
      <c r="B368" s="189" t="str">
        <f>Lanedraw!$F$78</f>
        <v>S</v>
      </c>
      <c r="C368" s="189">
        <v>3</v>
      </c>
      <c r="D368" s="189" t="str">
        <f>Decsheets!$L$23</f>
        <v>Matthew Snowden</v>
      </c>
      <c r="E368" s="189"/>
      <c r="F368" s="189" t="str">
        <f>Lanedraw!$F$33</f>
        <v>Suffolk</v>
      </c>
    </row>
    <row r="369" spans="1:6" ht="15">
      <c r="A369" s="189"/>
      <c r="B369" s="189" t="str">
        <f>Lanedraw!$G$78</f>
        <v>B</v>
      </c>
      <c r="C369" s="189">
        <v>4</v>
      </c>
      <c r="D369" s="189">
        <f>Decsheets!$B$23</f>
        <v>0</v>
      </c>
      <c r="E369" s="189"/>
      <c r="F369" s="189" t="str">
        <f>Lanedraw!$G$33</f>
        <v>Bedfordshire</v>
      </c>
    </row>
    <row r="370" spans="1:6" ht="15">
      <c r="A370" s="189"/>
      <c r="B370" s="189" t="str">
        <f>Lanedraw!$H$78</f>
        <v>C</v>
      </c>
      <c r="C370" s="189">
        <v>5</v>
      </c>
      <c r="D370" s="189">
        <f>Decsheets!$D$23</f>
        <v>0</v>
      </c>
      <c r="E370" s="189"/>
      <c r="F370" s="189" t="str">
        <f>Lanedraw!$H$33</f>
        <v>Cambridgeshire</v>
      </c>
    </row>
    <row r="371" spans="1:6" ht="15">
      <c r="A371" s="189"/>
      <c r="B371" s="189" t="str">
        <f>Lanedraw!$I$78</f>
        <v>H</v>
      </c>
      <c r="C371" s="189">
        <v>6</v>
      </c>
      <c r="D371" s="189" t="str">
        <f>Decsheets!$F$23</f>
        <v>Ross Connor</v>
      </c>
      <c r="E371" s="189"/>
      <c r="F371" s="189" t="str">
        <f>Lanedraw!$I$33</f>
        <v>Hertfordshire</v>
      </c>
    </row>
    <row r="372" spans="1:6" ht="15">
      <c r="A372" s="189"/>
      <c r="B372" s="189" t="str">
        <f aca="true" t="shared" si="20" ref="B372:B377">CONCATENATE($B366,$B366)</f>
        <v>EE</v>
      </c>
      <c r="C372" s="189">
        <v>7</v>
      </c>
      <c r="D372" s="189" t="str">
        <f>Decsheets!$H$43</f>
        <v>Simon Le Mare</v>
      </c>
      <c r="E372" s="189"/>
      <c r="F372" s="189" t="str">
        <f>Lanedraw!$D$33</f>
        <v>Essex</v>
      </c>
    </row>
    <row r="373" spans="1:6" ht="15">
      <c r="A373" s="189"/>
      <c r="B373" s="189" t="str">
        <f t="shared" si="20"/>
        <v>NN</v>
      </c>
      <c r="C373" s="189">
        <v>8</v>
      </c>
      <c r="D373" s="189">
        <f>Decsheets!$J$43</f>
        <v>0</v>
      </c>
      <c r="E373" s="189"/>
      <c r="F373" s="189" t="str">
        <f>Lanedraw!$E$33</f>
        <v>Norfolk</v>
      </c>
    </row>
    <row r="374" spans="1:6" ht="15">
      <c r="A374" s="189"/>
      <c r="B374" s="189" t="str">
        <f t="shared" si="20"/>
        <v>SS</v>
      </c>
      <c r="C374" s="189">
        <v>9</v>
      </c>
      <c r="D374" s="189">
        <f>Decsheets!$L$43</f>
        <v>0</v>
      </c>
      <c r="E374" s="189"/>
      <c r="F374" s="189" t="str">
        <f>Lanedraw!$F$33</f>
        <v>Suffolk</v>
      </c>
    </row>
    <row r="375" spans="1:6" ht="15">
      <c r="A375" s="189"/>
      <c r="B375" s="189" t="str">
        <f>CONCATENATE($B369,$B369)</f>
        <v>BB</v>
      </c>
      <c r="C375" s="189">
        <v>10</v>
      </c>
      <c r="D375" s="189">
        <f>Decsheets!$B$43</f>
        <v>0</v>
      </c>
      <c r="E375" s="189"/>
      <c r="F375" s="189" t="str">
        <f>Lanedraw!$G$33</f>
        <v>Bedfordshire</v>
      </c>
    </row>
    <row r="376" spans="1:6" ht="15">
      <c r="A376" s="189"/>
      <c r="B376" s="189" t="str">
        <f t="shared" si="20"/>
        <v>CC</v>
      </c>
      <c r="C376" s="189">
        <v>11</v>
      </c>
      <c r="D376" s="189">
        <f>Decsheets!$D$43</f>
        <v>0</v>
      </c>
      <c r="E376" s="189"/>
      <c r="F376" s="189" t="str">
        <f>Lanedraw!$H$33</f>
        <v>Cambridgeshire</v>
      </c>
    </row>
    <row r="377" spans="1:6" ht="15">
      <c r="A377" s="189"/>
      <c r="B377" s="189" t="str">
        <f t="shared" si="20"/>
        <v>HH</v>
      </c>
      <c r="C377" s="189">
        <v>12</v>
      </c>
      <c r="D377" s="189" t="str">
        <f>Decsheets!$F$43</f>
        <v>Rhys Rowlands</v>
      </c>
      <c r="E377" s="189"/>
      <c r="F377" s="189" t="str">
        <f>Lanedraw!$I$33</f>
        <v>Hertfordshire</v>
      </c>
    </row>
    <row r="378" spans="1:6" ht="15">
      <c r="A378" s="189">
        <v>30</v>
      </c>
      <c r="B378" s="189">
        <v>1</v>
      </c>
      <c r="C378" s="189">
        <v>1</v>
      </c>
      <c r="D378" s="189" t="s">
        <v>327</v>
      </c>
      <c r="E378" s="189"/>
      <c r="F378" s="189"/>
    </row>
    <row r="379" spans="1:6" ht="15">
      <c r="A379" s="189"/>
      <c r="B379" s="189" t="str">
        <f>Lanedraw!$D$79</f>
        <v>N</v>
      </c>
      <c r="C379" s="189">
        <v>1</v>
      </c>
      <c r="D379" s="189" t="str">
        <f>Decsheets!$J$33</f>
        <v>Norfolk</v>
      </c>
      <c r="E379" s="189"/>
      <c r="F379" s="189" t="str">
        <f>Lanedraw!$D$34</f>
        <v>Norfolk</v>
      </c>
    </row>
    <row r="380" spans="1:6" ht="15">
      <c r="A380" s="189"/>
      <c r="B380" s="189" t="str">
        <f>Lanedraw!$E$79</f>
        <v>S</v>
      </c>
      <c r="C380" s="189">
        <v>2</v>
      </c>
      <c r="D380" s="189" t="str">
        <f>Decsheets!$L$33</f>
        <v>Suffolk</v>
      </c>
      <c r="E380" s="189"/>
      <c r="F380" s="189" t="str">
        <f>Lanedraw!$E$34</f>
        <v>Suffolk</v>
      </c>
    </row>
    <row r="381" spans="1:6" ht="15">
      <c r="A381" s="189"/>
      <c r="B381" s="189" t="str">
        <f>Lanedraw!$F$79</f>
        <v>B</v>
      </c>
      <c r="C381" s="189">
        <v>3</v>
      </c>
      <c r="D381" s="189" t="str">
        <f>Decsheets!$B$33</f>
        <v>Bedfordshire</v>
      </c>
      <c r="E381" s="189"/>
      <c r="F381" s="189" t="str">
        <f>Lanedraw!$F$34</f>
        <v>Bedfordshire</v>
      </c>
    </row>
    <row r="382" spans="1:6" ht="15">
      <c r="A382" s="189"/>
      <c r="B382" s="189" t="str">
        <f>Lanedraw!$G$79</f>
        <v>C</v>
      </c>
      <c r="C382" s="189">
        <v>4</v>
      </c>
      <c r="D382" s="189" t="str">
        <f>Decsheets!$D$33</f>
        <v>Cambridgeshire</v>
      </c>
      <c r="E382" s="189"/>
      <c r="F382" s="189" t="str">
        <f>Lanedraw!$G$34</f>
        <v>Cambridgeshire</v>
      </c>
    </row>
    <row r="383" spans="1:6" ht="15">
      <c r="A383" s="189"/>
      <c r="B383" s="189" t="str">
        <f>Lanedraw!$H$79</f>
        <v>H</v>
      </c>
      <c r="C383" s="189">
        <v>5</v>
      </c>
      <c r="D383" s="189" t="str">
        <f>Decsheets!$F$33</f>
        <v>Hertfordshire</v>
      </c>
      <c r="E383" s="189"/>
      <c r="F383" s="189" t="str">
        <f>Lanedraw!$H$34</f>
        <v>Hertfordshire</v>
      </c>
    </row>
    <row r="384" spans="1:6" ht="15">
      <c r="A384" s="189"/>
      <c r="B384" s="189" t="str">
        <f>Lanedraw!$I$79</f>
        <v>E</v>
      </c>
      <c r="C384" s="189">
        <v>6</v>
      </c>
      <c r="D384" s="189" t="str">
        <f>Decsheets!$H$33</f>
        <v>Essex</v>
      </c>
      <c r="E384" s="189"/>
      <c r="F384" s="189" t="str">
        <f>Lanedraw!$I$34</f>
        <v>Essex</v>
      </c>
    </row>
    <row r="385" spans="1:6" ht="15">
      <c r="A385" s="189">
        <v>31</v>
      </c>
      <c r="B385" s="189">
        <v>1</v>
      </c>
      <c r="C385" s="189">
        <v>1</v>
      </c>
      <c r="D385" s="189" t="s">
        <v>328</v>
      </c>
      <c r="E385" s="189"/>
      <c r="F385" s="189"/>
    </row>
    <row r="386" spans="1:6" ht="15">
      <c r="A386" s="189"/>
      <c r="B386" s="189" t="str">
        <f>Lanedraw!$D$80</f>
        <v>S</v>
      </c>
      <c r="C386" s="189">
        <v>1</v>
      </c>
      <c r="D386" s="189" t="str">
        <f>Decsheets!$L$111</f>
        <v>Suffolk</v>
      </c>
      <c r="E386" s="189"/>
      <c r="F386" s="189" t="str">
        <f>Lanedraw!$D$35</f>
        <v>Suffolk</v>
      </c>
    </row>
    <row r="387" spans="1:6" ht="15">
      <c r="A387" s="189"/>
      <c r="B387" s="189" t="str">
        <f>Lanedraw!$E$80</f>
        <v>B</v>
      </c>
      <c r="C387" s="189">
        <v>2</v>
      </c>
      <c r="D387" s="189" t="str">
        <f>Decsheets!$B$111</f>
        <v>Bedfordshire</v>
      </c>
      <c r="E387" s="189"/>
      <c r="F387" s="189" t="str">
        <f>Lanedraw!$E$35</f>
        <v>Bedfordshire</v>
      </c>
    </row>
    <row r="388" spans="1:6" ht="15">
      <c r="A388" s="189"/>
      <c r="B388" s="189" t="str">
        <f>Lanedraw!$F$80</f>
        <v>C</v>
      </c>
      <c r="C388" s="189">
        <v>3</v>
      </c>
      <c r="D388" s="189" t="str">
        <f>Decsheets!$D$111</f>
        <v>Cambridgeshire</v>
      </c>
      <c r="E388" s="189"/>
      <c r="F388" s="189" t="str">
        <f>Lanedraw!$F$35</f>
        <v>Cambridgeshire</v>
      </c>
    </row>
    <row r="389" spans="1:6" ht="15">
      <c r="A389" s="189"/>
      <c r="B389" s="189" t="str">
        <f>Lanedraw!$G$80</f>
        <v>H</v>
      </c>
      <c r="C389" s="189">
        <v>4</v>
      </c>
      <c r="D389" s="189" t="str">
        <f>Decsheets!$F$111</f>
        <v>Hertfordshire</v>
      </c>
      <c r="E389" s="189"/>
      <c r="F389" s="189" t="str">
        <f>Lanedraw!$G$35</f>
        <v>Hertfordshire</v>
      </c>
    </row>
    <row r="390" spans="1:6" ht="15">
      <c r="A390" s="189"/>
      <c r="B390" s="189" t="str">
        <f>Lanedraw!$H$80</f>
        <v>E</v>
      </c>
      <c r="C390" s="189">
        <v>5</v>
      </c>
      <c r="D390" s="189" t="str">
        <f>Decsheets!$H$111</f>
        <v>Essex</v>
      </c>
      <c r="E390" s="189"/>
      <c r="F390" s="189" t="str">
        <f>Lanedraw!$H$35</f>
        <v>Essex</v>
      </c>
    </row>
    <row r="391" spans="1:6" ht="15">
      <c r="A391" s="189"/>
      <c r="B391" s="189" t="str">
        <f>Lanedraw!$I$80</f>
        <v>N</v>
      </c>
      <c r="C391" s="189">
        <v>6</v>
      </c>
      <c r="D391" s="189" t="str">
        <f>Decsheets!$J$111</f>
        <v>Norfolk</v>
      </c>
      <c r="E391" s="189"/>
      <c r="F391" s="189" t="str">
        <f>Lanedraw!$I$35</f>
        <v>Norfolk</v>
      </c>
    </row>
    <row r="392" spans="1:6" ht="15">
      <c r="A392" s="189">
        <v>32</v>
      </c>
      <c r="B392" s="189">
        <v>1</v>
      </c>
      <c r="C392" s="189">
        <v>1</v>
      </c>
      <c r="D392" s="189" t="s">
        <v>329</v>
      </c>
      <c r="E392" s="189"/>
      <c r="F392" s="189"/>
    </row>
    <row r="393" spans="1:6" ht="15">
      <c r="A393" s="189"/>
      <c r="B393" s="189" t="str">
        <f>Lanedraw!$D$81</f>
        <v>B</v>
      </c>
      <c r="C393" s="189">
        <v>1</v>
      </c>
      <c r="D393" s="189" t="str">
        <f>Decsheets!$B$72</f>
        <v>Bedfordshire</v>
      </c>
      <c r="E393" s="189"/>
      <c r="F393" s="189" t="str">
        <f>Lanedraw!$D$36</f>
        <v>Bedfordshire</v>
      </c>
    </row>
    <row r="394" spans="1:6" ht="15">
      <c r="A394" s="189"/>
      <c r="B394" s="189" t="str">
        <f>Lanedraw!$E$81</f>
        <v>C</v>
      </c>
      <c r="C394" s="189">
        <v>2</v>
      </c>
      <c r="D394" s="189" t="str">
        <f>Decsheets!$D$72</f>
        <v>Cambridgeshire</v>
      </c>
      <c r="E394" s="189"/>
      <c r="F394" s="189" t="str">
        <f>Lanedraw!$E$36</f>
        <v>Cambridgeshire</v>
      </c>
    </row>
    <row r="395" spans="1:6" ht="15">
      <c r="A395" s="189"/>
      <c r="B395" s="189" t="str">
        <f>Lanedraw!$F$81</f>
        <v>H</v>
      </c>
      <c r="C395" s="189">
        <v>3</v>
      </c>
      <c r="D395" s="189" t="str">
        <f>Decsheets!$F$72</f>
        <v>Hertfordshire</v>
      </c>
      <c r="E395" s="189"/>
      <c r="F395" s="189" t="str">
        <f>Lanedraw!$F$36</f>
        <v>Hertfordshire</v>
      </c>
    </row>
    <row r="396" spans="1:6" ht="15">
      <c r="A396" s="189"/>
      <c r="B396" s="189" t="str">
        <f>Lanedraw!$G$81</f>
        <v>E</v>
      </c>
      <c r="C396" s="189">
        <v>4</v>
      </c>
      <c r="D396" s="189" t="str">
        <f>Decsheets!$H$72</f>
        <v>Essex</v>
      </c>
      <c r="E396" s="189"/>
      <c r="F396" s="189" t="str">
        <f>Lanedraw!$G$36</f>
        <v>Essex</v>
      </c>
    </row>
    <row r="397" spans="1:6" ht="15">
      <c r="A397" s="189"/>
      <c r="B397" s="189" t="str">
        <f>Lanedraw!$H$81</f>
        <v>N</v>
      </c>
      <c r="C397" s="189">
        <v>5</v>
      </c>
      <c r="D397" s="189" t="str">
        <f>Decsheets!$J$72</f>
        <v>Norfolk</v>
      </c>
      <c r="E397" s="189"/>
      <c r="F397" s="189" t="str">
        <f>Lanedraw!$H$36</f>
        <v>Norfolk</v>
      </c>
    </row>
    <row r="398" spans="1:6" ht="15">
      <c r="A398" s="189"/>
      <c r="B398" s="189" t="str">
        <f>Lanedraw!$I$81</f>
        <v>S</v>
      </c>
      <c r="C398" s="189">
        <v>6</v>
      </c>
      <c r="D398" s="189" t="str">
        <f>Decsheets!$L$72</f>
        <v>Suffolk</v>
      </c>
      <c r="E398" s="189"/>
      <c r="F398" s="189" t="str">
        <f>Lanedraw!$I$36</f>
        <v>Suffolk</v>
      </c>
    </row>
    <row r="399" spans="1:6" ht="15">
      <c r="A399" s="189"/>
      <c r="B399" s="189"/>
      <c r="C399" s="189"/>
      <c r="D399" s="189"/>
      <c r="E399" s="189"/>
      <c r="F399" s="189"/>
    </row>
    <row r="400" spans="1:6" ht="15">
      <c r="A400" s="189"/>
      <c r="B400" s="189"/>
      <c r="C400" s="189"/>
      <c r="D400" s="189"/>
      <c r="E400" s="189"/>
      <c r="F400" s="189"/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4">
      <selection activeCell="J62" sqref="J62"/>
    </sheetView>
  </sheetViews>
  <sheetFormatPr defaultColWidth="9.140625" defaultRowHeight="15"/>
  <cols>
    <col min="1" max="2" width="12.7109375" style="0" customWidth="1"/>
    <col min="3" max="3" width="23.57421875" style="0" customWidth="1"/>
    <col min="4" max="12" width="15.7109375" style="0" customWidth="1"/>
  </cols>
  <sheetData>
    <row r="1" spans="1:12" ht="23.25">
      <c r="A1" s="198" t="s">
        <v>365</v>
      </c>
      <c r="B1" s="199"/>
      <c r="C1" s="199"/>
      <c r="D1" s="200"/>
      <c r="E1" s="199"/>
      <c r="F1" s="199"/>
      <c r="G1" s="199"/>
      <c r="H1" s="199"/>
      <c r="I1" s="199"/>
      <c r="J1" s="200"/>
      <c r="K1" s="199"/>
      <c r="L1" s="200"/>
    </row>
    <row r="2" spans="1:12" ht="18.75">
      <c r="A2" s="193" t="s">
        <v>367</v>
      </c>
      <c r="B2" s="193" t="str">
        <f>Overallresults!$J$35</f>
        <v>Bury St Edmunds</v>
      </c>
      <c r="C2" s="193"/>
      <c r="D2" s="195"/>
      <c r="E2" s="195" t="s">
        <v>368</v>
      </c>
      <c r="F2" s="193">
        <f>Overallresults!$N$35</f>
        <v>43351</v>
      </c>
      <c r="G2" s="193"/>
      <c r="I2" s="192"/>
      <c r="J2" s="192"/>
      <c r="K2" s="196"/>
      <c r="L2" s="201"/>
    </row>
    <row r="3" spans="1:12" ht="18.75">
      <c r="A3" s="201"/>
      <c r="B3" s="201"/>
      <c r="C3" s="201"/>
      <c r="D3" s="241" t="s">
        <v>366</v>
      </c>
      <c r="E3" s="241"/>
      <c r="F3" s="241"/>
      <c r="G3" s="241"/>
      <c r="H3" s="241"/>
      <c r="I3" s="241"/>
      <c r="J3" s="201"/>
      <c r="K3" s="197"/>
      <c r="L3" s="201"/>
    </row>
    <row r="4" spans="1:12" ht="15.75">
      <c r="A4" s="202" t="s">
        <v>330</v>
      </c>
      <c r="B4" s="202" t="s">
        <v>331</v>
      </c>
      <c r="C4" s="203" t="s">
        <v>332</v>
      </c>
      <c r="D4" s="202">
        <v>1</v>
      </c>
      <c r="E4" s="202">
        <v>2</v>
      </c>
      <c r="F4" s="202">
        <v>3</v>
      </c>
      <c r="G4" s="202">
        <v>4</v>
      </c>
      <c r="H4" s="202">
        <v>5</v>
      </c>
      <c r="I4" s="202">
        <v>6</v>
      </c>
      <c r="J4" s="204">
        <v>7</v>
      </c>
      <c r="K4" s="204"/>
      <c r="L4" s="208"/>
    </row>
    <row r="5" spans="1:12" ht="15.75">
      <c r="A5" s="202">
        <v>1</v>
      </c>
      <c r="B5" s="205">
        <v>12</v>
      </c>
      <c r="C5" s="203" t="s">
        <v>333</v>
      </c>
      <c r="D5" s="202" t="str">
        <f>Overallresults!$C$4</f>
        <v>Cambridgeshire</v>
      </c>
      <c r="E5" s="202" t="str">
        <f>Overallresults!$C$5</f>
        <v>Hertfordshire</v>
      </c>
      <c r="F5" s="202" t="str">
        <f>Overallresults!$C$6</f>
        <v>Essex</v>
      </c>
      <c r="G5" s="202" t="str">
        <f>Overallresults!$C$7</f>
        <v>Norfolk</v>
      </c>
      <c r="H5" s="202" t="str">
        <f>Overallresults!$C$8</f>
        <v>Suffolk</v>
      </c>
      <c r="I5" s="207" t="str">
        <f>Overallresults!$C$3</f>
        <v>Bedfordshire</v>
      </c>
      <c r="J5" s="204"/>
      <c r="K5" s="194"/>
      <c r="L5" s="209"/>
    </row>
    <row r="6" spans="1:12" ht="15.75">
      <c r="A6" s="202">
        <v>2</v>
      </c>
      <c r="B6" s="205">
        <v>12.15</v>
      </c>
      <c r="C6" s="203" t="s">
        <v>334</v>
      </c>
      <c r="D6" s="207" t="str">
        <f>Overallresults!$C$3</f>
        <v>Bedfordshire</v>
      </c>
      <c r="E6" s="207" t="str">
        <f>Overallresults!$C$4</f>
        <v>Cambridgeshire</v>
      </c>
      <c r="F6" s="202" t="str">
        <f>Overallresults!$C$5</f>
        <v>Hertfordshire</v>
      </c>
      <c r="G6" s="202" t="str">
        <f>Overallresults!$C$6</f>
        <v>Essex</v>
      </c>
      <c r="H6" s="202" t="str">
        <f>Overallresults!$C$7</f>
        <v>Norfolk</v>
      </c>
      <c r="I6" s="202" t="str">
        <f>Overallresults!$C$8</f>
        <v>Suffolk</v>
      </c>
      <c r="J6" s="204"/>
      <c r="K6" s="204"/>
      <c r="L6" s="209"/>
    </row>
    <row r="7" spans="1:12" ht="15.75">
      <c r="A7" s="202">
        <v>3</v>
      </c>
      <c r="B7" s="205">
        <v>12.3</v>
      </c>
      <c r="C7" s="203" t="s">
        <v>335</v>
      </c>
      <c r="D7" s="202" t="str">
        <f>Overallresults!$C$4</f>
        <v>Cambridgeshire</v>
      </c>
      <c r="E7" s="202" t="str">
        <f>Overallresults!$C$5</f>
        <v>Hertfordshire</v>
      </c>
      <c r="F7" s="202" t="str">
        <f>Overallresults!$C$6</f>
        <v>Essex</v>
      </c>
      <c r="G7" s="202" t="str">
        <f>Overallresults!$C$7</f>
        <v>Norfolk</v>
      </c>
      <c r="H7" s="202" t="str">
        <f>Overallresults!$C$8</f>
        <v>Suffolk</v>
      </c>
      <c r="I7" s="202" t="str">
        <f>Overallresults!$C$3</f>
        <v>Bedfordshire</v>
      </c>
      <c r="J7" s="194"/>
      <c r="K7" s="204"/>
      <c r="L7" s="209"/>
    </row>
    <row r="8" spans="1:12" ht="15.75">
      <c r="A8" s="202">
        <v>4</v>
      </c>
      <c r="B8" s="205">
        <v>12.45</v>
      </c>
      <c r="C8" s="203" t="s">
        <v>336</v>
      </c>
      <c r="D8" s="202" t="str">
        <f>Overallresults!$C$5</f>
        <v>Hertfordshire</v>
      </c>
      <c r="E8" s="202" t="str">
        <f>Overallresults!$C$6</f>
        <v>Essex</v>
      </c>
      <c r="F8" s="202" t="str">
        <f>Overallresults!$C$7</f>
        <v>Norfolk</v>
      </c>
      <c r="G8" s="202" t="str">
        <f>Overallresults!$C$8</f>
        <v>Suffolk</v>
      </c>
      <c r="H8" s="202" t="str">
        <f>Overallresults!$C$3</f>
        <v>Bedfordshire</v>
      </c>
      <c r="I8" s="202" t="str">
        <f>Overallresults!$C$4</f>
        <v>Cambridgeshire</v>
      </c>
      <c r="J8" s="204"/>
      <c r="K8" s="194"/>
      <c r="L8" s="209"/>
    </row>
    <row r="9" spans="1:12" ht="15.75">
      <c r="A9" s="202">
        <v>5</v>
      </c>
      <c r="B9" s="205">
        <v>12.55</v>
      </c>
      <c r="C9" s="203" t="s">
        <v>337</v>
      </c>
      <c r="D9" s="202" t="str">
        <f>Overallresults!$C$6</f>
        <v>Essex</v>
      </c>
      <c r="E9" s="202" t="str">
        <f>Overallresults!$C$7</f>
        <v>Norfolk</v>
      </c>
      <c r="F9" s="202" t="str">
        <f>Overallresults!$C$8</f>
        <v>Suffolk</v>
      </c>
      <c r="G9" s="202" t="str">
        <f>Overallresults!$C$3</f>
        <v>Bedfordshire</v>
      </c>
      <c r="H9" s="202" t="str">
        <f>Overallresults!$C$4</f>
        <v>Cambridgeshire</v>
      </c>
      <c r="I9" s="202" t="str">
        <f>Overallresults!$C$5</f>
        <v>Hertfordshire</v>
      </c>
      <c r="J9" s="204"/>
      <c r="K9" s="204"/>
      <c r="L9" s="209"/>
    </row>
    <row r="10" spans="1:12" ht="15.75">
      <c r="A10" s="202">
        <v>6</v>
      </c>
      <c r="B10" s="205">
        <v>13.05</v>
      </c>
      <c r="C10" s="203" t="s">
        <v>338</v>
      </c>
      <c r="D10" s="202" t="str">
        <f>Overallresults!$C$7</f>
        <v>Norfolk</v>
      </c>
      <c r="E10" s="202" t="str">
        <f>Overallresults!$C$8</f>
        <v>Suffolk</v>
      </c>
      <c r="F10" s="202" t="str">
        <f>Overallresults!$C$3</f>
        <v>Bedfordshire</v>
      </c>
      <c r="G10" s="202" t="str">
        <f>Overallresults!$C$4</f>
        <v>Cambridgeshire</v>
      </c>
      <c r="H10" s="202" t="str">
        <f>Overallresults!$C$5</f>
        <v>Hertfordshire</v>
      </c>
      <c r="I10" s="202" t="str">
        <f>Overallresults!$C$6</f>
        <v>Essex</v>
      </c>
      <c r="J10" s="194"/>
      <c r="K10" s="204"/>
      <c r="L10" s="209"/>
    </row>
    <row r="11" spans="1:12" ht="15.75">
      <c r="A11" s="202">
        <v>7</v>
      </c>
      <c r="B11" s="205">
        <v>13.15</v>
      </c>
      <c r="C11" s="203" t="s">
        <v>339</v>
      </c>
      <c r="D11" s="212" t="str">
        <f>Overallresults!$C$8</f>
        <v>Suffolk</v>
      </c>
      <c r="E11" s="202" t="str">
        <f>Overallresults!$C$3</f>
        <v>Bedfordshire</v>
      </c>
      <c r="F11" s="202" t="str">
        <f>Overallresults!$C$4</f>
        <v>Cambridgeshire</v>
      </c>
      <c r="G11" s="202" t="str">
        <f>Overallresults!$C$5</f>
        <v>Hertfordshire</v>
      </c>
      <c r="H11" s="202" t="str">
        <f>Overallresults!$C$6</f>
        <v>Essex</v>
      </c>
      <c r="I11" s="202" t="str">
        <f>Overallresults!$C$7</f>
        <v>Norfolk</v>
      </c>
      <c r="J11" s="202"/>
      <c r="K11" s="194"/>
      <c r="L11" s="209"/>
    </row>
    <row r="12" spans="1:12" ht="15.75">
      <c r="A12" s="202">
        <v>8</v>
      </c>
      <c r="B12" s="205">
        <v>13.25</v>
      </c>
      <c r="C12" s="203" t="s">
        <v>340</v>
      </c>
      <c r="D12" s="212" t="str">
        <f>Overallresults!$C$3</f>
        <v>Bedfordshire</v>
      </c>
      <c r="E12" s="202" t="str">
        <f>Overallresults!$C$4</f>
        <v>Cambridgeshire</v>
      </c>
      <c r="F12" s="202" t="str">
        <f>Overallresults!$C$5</f>
        <v>Hertfordshire</v>
      </c>
      <c r="G12" s="202" t="str">
        <f>Overallresults!$C$6</f>
        <v>Essex</v>
      </c>
      <c r="H12" s="202" t="str">
        <f>Overallresults!$C$7</f>
        <v>Norfolk</v>
      </c>
      <c r="I12" s="202" t="str">
        <f>Overallresults!$C$8</f>
        <v>Suffolk</v>
      </c>
      <c r="J12" s="202"/>
      <c r="K12" s="194"/>
      <c r="L12" s="209"/>
    </row>
    <row r="13" spans="1:12" ht="15.75">
      <c r="A13" s="202">
        <v>9</v>
      </c>
      <c r="B13" s="205">
        <v>13.35</v>
      </c>
      <c r="C13" s="203" t="s">
        <v>341</v>
      </c>
      <c r="D13" s="212" t="str">
        <f>Overallresults!$C$4</f>
        <v>Cambridgeshire</v>
      </c>
      <c r="E13" s="202" t="str">
        <f>Overallresults!$C$5</f>
        <v>Hertfordshire</v>
      </c>
      <c r="F13" s="202" t="str">
        <f>Overallresults!$C$6</f>
        <v>Essex</v>
      </c>
      <c r="G13" s="202" t="str">
        <f>Overallresults!$C$7</f>
        <v>Norfolk</v>
      </c>
      <c r="H13" s="202" t="str">
        <f>Overallresults!$C$8</f>
        <v>Suffolk</v>
      </c>
      <c r="I13" s="202" t="str">
        <f>Overallresults!$C$3</f>
        <v>Bedfordshire</v>
      </c>
      <c r="J13" s="202"/>
      <c r="K13" s="204"/>
      <c r="L13" s="209"/>
    </row>
    <row r="14" spans="1:12" ht="15.75">
      <c r="A14" s="202">
        <v>10</v>
      </c>
      <c r="B14" s="205">
        <v>13.45</v>
      </c>
      <c r="C14" s="203" t="s">
        <v>342</v>
      </c>
      <c r="D14" s="212" t="str">
        <f>Overallresults!$C$5</f>
        <v>Hertfordshire</v>
      </c>
      <c r="E14" s="202" t="str">
        <f>Overallresults!$C$6</f>
        <v>Essex</v>
      </c>
      <c r="F14" s="202" t="str">
        <f>Overallresults!$C$7</f>
        <v>Norfolk</v>
      </c>
      <c r="G14" s="202" t="str">
        <f>Overallresults!$C$8</f>
        <v>Suffolk</v>
      </c>
      <c r="H14" s="202" t="str">
        <f>Overallresults!$C$3</f>
        <v>Bedfordshire</v>
      </c>
      <c r="I14" s="202" t="str">
        <f>Overallresults!$C$4</f>
        <v>Cambridgeshire</v>
      </c>
      <c r="J14" s="202"/>
      <c r="K14" s="194"/>
      <c r="L14" s="209"/>
    </row>
    <row r="15" spans="1:12" ht="15.75">
      <c r="A15" s="202">
        <v>11</v>
      </c>
      <c r="B15" s="205">
        <v>13.55</v>
      </c>
      <c r="C15" s="203" t="s">
        <v>343</v>
      </c>
      <c r="D15" s="212" t="str">
        <f>Overallresults!$C$6</f>
        <v>Essex</v>
      </c>
      <c r="E15" s="202" t="str">
        <f>Overallresults!$C$7</f>
        <v>Norfolk</v>
      </c>
      <c r="F15" s="202" t="str">
        <f>Overallresults!$C$8</f>
        <v>Suffolk</v>
      </c>
      <c r="G15" s="202" t="str">
        <f>Overallresults!$C$3</f>
        <v>Bedfordshire</v>
      </c>
      <c r="H15" s="202" t="str">
        <f>Overallresults!$C$4</f>
        <v>Cambridgeshire</v>
      </c>
      <c r="I15" s="202" t="str">
        <f>Overallresults!$C$5</f>
        <v>Hertfordshire</v>
      </c>
      <c r="J15" s="202"/>
      <c r="K15" s="206"/>
      <c r="L15" s="209"/>
    </row>
    <row r="16" spans="1:12" ht="15.75">
      <c r="A16" s="202">
        <v>12</v>
      </c>
      <c r="B16" s="205">
        <v>14.05</v>
      </c>
      <c r="C16" s="203" t="s">
        <v>344</v>
      </c>
      <c r="D16" s="202" t="str">
        <f>Overallresults!$C$7</f>
        <v>Norfolk</v>
      </c>
      <c r="E16" s="202" t="str">
        <f>Overallresults!$C$8</f>
        <v>Suffolk</v>
      </c>
      <c r="F16" s="202" t="str">
        <f>Overallresults!$C$3</f>
        <v>Bedfordshire</v>
      </c>
      <c r="G16" s="202" t="str">
        <f>Overallresults!$C$4</f>
        <v>Cambridgeshire</v>
      </c>
      <c r="H16" s="202" t="str">
        <f>Overallresults!$C$5</f>
        <v>Hertfordshire</v>
      </c>
      <c r="I16" s="202" t="str">
        <f>Overallresults!$C$6</f>
        <v>Essex</v>
      </c>
      <c r="J16" s="194"/>
      <c r="K16" s="204"/>
      <c r="L16" s="209"/>
    </row>
    <row r="17" spans="1:12" ht="15.75">
      <c r="A17" s="202">
        <v>13</v>
      </c>
      <c r="B17" s="205">
        <v>14.2</v>
      </c>
      <c r="C17" s="203" t="s">
        <v>345</v>
      </c>
      <c r="D17" s="202" t="str">
        <f>Overallresults!$C$8</f>
        <v>Suffolk</v>
      </c>
      <c r="E17" s="202" t="str">
        <f>Overallresults!$C$3</f>
        <v>Bedfordshire</v>
      </c>
      <c r="F17" s="202" t="str">
        <f>Overallresults!$C$4</f>
        <v>Cambridgeshire</v>
      </c>
      <c r="G17" s="202" t="str">
        <f>Overallresults!$C$5</f>
        <v>Hertfordshire</v>
      </c>
      <c r="H17" s="202" t="str">
        <f>Overallresults!$C$6</f>
        <v>Essex</v>
      </c>
      <c r="I17" s="202" t="str">
        <f>Overallresults!$C$7</f>
        <v>Norfolk</v>
      </c>
      <c r="J17" s="202"/>
      <c r="K17" s="194"/>
      <c r="L17" s="209"/>
    </row>
    <row r="18" spans="1:12" ht="15.75">
      <c r="A18" s="202">
        <v>14</v>
      </c>
      <c r="B18" s="205">
        <v>14.3</v>
      </c>
      <c r="C18" s="203" t="s">
        <v>346</v>
      </c>
      <c r="D18" s="202" t="str">
        <f>Overallresults!$C$3</f>
        <v>Bedfordshire</v>
      </c>
      <c r="E18" s="202" t="str">
        <f>Overallresults!$C$4</f>
        <v>Cambridgeshire</v>
      </c>
      <c r="F18" s="202" t="str">
        <f>Overallresults!$C$5</f>
        <v>Hertfordshire</v>
      </c>
      <c r="G18" s="202" t="str">
        <f>Overallresults!$C$6</f>
        <v>Essex</v>
      </c>
      <c r="H18" s="202" t="str">
        <f>Overallresults!$C$7</f>
        <v>Norfolk</v>
      </c>
      <c r="I18" s="202" t="str">
        <f>Overallresults!$C$8</f>
        <v>Suffolk</v>
      </c>
      <c r="J18" s="204"/>
      <c r="K18" s="204"/>
      <c r="L18" s="209"/>
    </row>
    <row r="19" spans="1:12" ht="15.75">
      <c r="A19" s="202">
        <v>15</v>
      </c>
      <c r="B19" s="205">
        <v>14.4</v>
      </c>
      <c r="C19" s="203" t="s">
        <v>347</v>
      </c>
      <c r="D19" s="202" t="str">
        <f>Overallresults!$C$4</f>
        <v>Cambridgeshire</v>
      </c>
      <c r="E19" s="202" t="str">
        <f>Overallresults!$C$5</f>
        <v>Hertfordshire</v>
      </c>
      <c r="F19" s="202" t="str">
        <f>Overallresults!$C$6</f>
        <v>Essex</v>
      </c>
      <c r="G19" s="202" t="str">
        <f>Overallresults!$C$7</f>
        <v>Norfolk</v>
      </c>
      <c r="H19" s="202" t="str">
        <f>Overallresults!$C$8</f>
        <v>Suffolk</v>
      </c>
      <c r="I19" s="202" t="str">
        <f>Overallresults!$C$3</f>
        <v>Bedfordshire</v>
      </c>
      <c r="J19" s="194"/>
      <c r="K19" s="204"/>
      <c r="L19" s="209"/>
    </row>
    <row r="20" spans="1:12" ht="15.75">
      <c r="A20" s="202">
        <v>16</v>
      </c>
      <c r="B20" s="205">
        <v>14.5</v>
      </c>
      <c r="C20" s="203" t="s">
        <v>348</v>
      </c>
      <c r="D20" s="202" t="str">
        <f>Overallresults!$C$5</f>
        <v>Hertfordshire</v>
      </c>
      <c r="E20" s="202" t="str">
        <f>Overallresults!$C$6</f>
        <v>Essex</v>
      </c>
      <c r="F20" s="202" t="str">
        <f>Overallresults!$C$7</f>
        <v>Norfolk</v>
      </c>
      <c r="G20" s="202" t="str">
        <f>Overallresults!$C$8</f>
        <v>Suffolk</v>
      </c>
      <c r="H20" s="202" t="str">
        <f>Overallresults!$C$3</f>
        <v>Bedfordshire</v>
      </c>
      <c r="I20" s="202" t="str">
        <f>Overallresults!$C$4</f>
        <v>Cambridgeshire</v>
      </c>
      <c r="J20" s="204"/>
      <c r="K20" s="194"/>
      <c r="L20" s="209"/>
    </row>
    <row r="21" spans="1:12" ht="15.75">
      <c r="A21" s="202">
        <v>17</v>
      </c>
      <c r="B21" s="205">
        <v>15</v>
      </c>
      <c r="C21" s="203" t="s">
        <v>349</v>
      </c>
      <c r="D21" s="202" t="str">
        <f>Overallresults!$C$6</f>
        <v>Essex</v>
      </c>
      <c r="E21" s="202" t="str">
        <f>Overallresults!$C$7</f>
        <v>Norfolk</v>
      </c>
      <c r="F21" s="202" t="str">
        <f>Overallresults!$C$8</f>
        <v>Suffolk</v>
      </c>
      <c r="G21" s="202" t="str">
        <f>Overallresults!$C$3</f>
        <v>Bedfordshire</v>
      </c>
      <c r="H21" s="202" t="str">
        <f>Overallresults!$C$4</f>
        <v>Cambridgeshire</v>
      </c>
      <c r="I21" s="202" t="str">
        <f>Overallresults!$C$5</f>
        <v>Hertfordshire</v>
      </c>
      <c r="J21" s="204"/>
      <c r="K21" s="204"/>
      <c r="L21" s="209"/>
    </row>
    <row r="22" spans="1:12" ht="15.75">
      <c r="A22" s="202">
        <v>18</v>
      </c>
      <c r="B22" s="205">
        <v>15.1</v>
      </c>
      <c r="C22" s="203" t="s">
        <v>350</v>
      </c>
      <c r="D22" s="202" t="str">
        <f>Overallresults!$C$7</f>
        <v>Norfolk</v>
      </c>
      <c r="E22" s="202" t="str">
        <f>Overallresults!$C$8</f>
        <v>Suffolk</v>
      </c>
      <c r="F22" s="202" t="str">
        <f>Overallresults!$C$3</f>
        <v>Bedfordshire</v>
      </c>
      <c r="G22" s="202" t="str">
        <f>Overallresults!$C$4</f>
        <v>Cambridgeshire</v>
      </c>
      <c r="H22" s="202" t="str">
        <f>Overallresults!$C$5</f>
        <v>Hertfordshire</v>
      </c>
      <c r="I22" s="202" t="str">
        <f>Overallresults!$C$6</f>
        <v>Essex</v>
      </c>
      <c r="J22" s="194"/>
      <c r="K22" s="204"/>
      <c r="L22" s="209"/>
    </row>
    <row r="23" spans="1:12" ht="15.75">
      <c r="A23" s="202">
        <v>19</v>
      </c>
      <c r="B23" s="205">
        <v>15.2</v>
      </c>
      <c r="C23" s="203" t="s">
        <v>351</v>
      </c>
      <c r="D23" s="202" t="str">
        <f>Overallresults!$C$8</f>
        <v>Suffolk</v>
      </c>
      <c r="E23" s="202" t="str">
        <f>Overallresults!$C$3</f>
        <v>Bedfordshire</v>
      </c>
      <c r="F23" s="202" t="str">
        <f>Overallresults!$C$4</f>
        <v>Cambridgeshire</v>
      </c>
      <c r="G23" s="202" t="str">
        <f>Overallresults!$C$5</f>
        <v>Hertfordshire</v>
      </c>
      <c r="H23" s="202" t="str">
        <f>Overallresults!$C$6</f>
        <v>Essex</v>
      </c>
      <c r="I23" s="202" t="str">
        <f>Overallresults!$C$7</f>
        <v>Norfolk</v>
      </c>
      <c r="J23" s="204"/>
      <c r="K23" s="194"/>
      <c r="L23" s="209"/>
    </row>
    <row r="24" spans="1:12" ht="15.75">
      <c r="A24" s="202">
        <v>20</v>
      </c>
      <c r="B24" s="205">
        <v>15.3</v>
      </c>
      <c r="C24" s="203" t="s">
        <v>352</v>
      </c>
      <c r="D24" s="202" t="str">
        <f>Overallresults!$C$3</f>
        <v>Bedfordshire</v>
      </c>
      <c r="E24" s="202" t="str">
        <f>Overallresults!$C$4</f>
        <v>Cambridgeshire</v>
      </c>
      <c r="F24" s="202" t="str">
        <f>Overallresults!$C$5</f>
        <v>Hertfordshire</v>
      </c>
      <c r="G24" s="202" t="str">
        <f>Overallresults!$C$6</f>
        <v>Essex</v>
      </c>
      <c r="H24" s="202" t="str">
        <f>Overallresults!$C$7</f>
        <v>Norfolk</v>
      </c>
      <c r="I24" s="202" t="str">
        <f>Overallresults!$C$8</f>
        <v>Suffolk</v>
      </c>
      <c r="J24" s="204"/>
      <c r="K24" s="204"/>
      <c r="L24" s="209"/>
    </row>
    <row r="25" spans="1:12" ht="15.75">
      <c r="A25" s="202">
        <v>21</v>
      </c>
      <c r="B25" s="205">
        <v>15.4</v>
      </c>
      <c r="C25" s="203" t="s">
        <v>353</v>
      </c>
      <c r="D25" s="202" t="str">
        <f>Overallresults!$C$4</f>
        <v>Cambridgeshire</v>
      </c>
      <c r="E25" s="202" t="str">
        <f>Overallresults!$C$5</f>
        <v>Hertfordshire</v>
      </c>
      <c r="F25" s="202" t="str">
        <f>Overallresults!$C$6</f>
        <v>Essex</v>
      </c>
      <c r="G25" s="202" t="str">
        <f>Overallresults!$C$7</f>
        <v>Norfolk</v>
      </c>
      <c r="H25" s="202" t="str">
        <f>Overallresults!$C$8</f>
        <v>Suffolk</v>
      </c>
      <c r="I25" s="202" t="str">
        <f>Overallresults!$C$3</f>
        <v>Bedfordshire</v>
      </c>
      <c r="J25" s="194"/>
      <c r="K25" s="204"/>
      <c r="L25" s="209"/>
    </row>
    <row r="26" spans="1:12" ht="15.75">
      <c r="A26" s="202">
        <v>22</v>
      </c>
      <c r="B26" s="205">
        <v>15.5</v>
      </c>
      <c r="C26" s="203" t="s">
        <v>354</v>
      </c>
      <c r="D26" s="202" t="str">
        <f>Overallresults!$C$5</f>
        <v>Hertfordshire</v>
      </c>
      <c r="E26" s="202" t="str">
        <f>Overallresults!$C$6</f>
        <v>Essex</v>
      </c>
      <c r="F26" s="202" t="str">
        <f>Overallresults!$C$7</f>
        <v>Norfolk</v>
      </c>
      <c r="G26" s="202" t="str">
        <f>Overallresults!$C$8</f>
        <v>Suffolk</v>
      </c>
      <c r="H26" s="202" t="str">
        <f>Overallresults!$C$3</f>
        <v>Bedfordshire</v>
      </c>
      <c r="I26" s="202" t="str">
        <f>Overallresults!$C$4</f>
        <v>Cambridgeshire</v>
      </c>
      <c r="J26" s="204"/>
      <c r="K26" s="194"/>
      <c r="L26" s="209"/>
    </row>
    <row r="27" spans="1:12" ht="15.75">
      <c r="A27" s="202">
        <v>23</v>
      </c>
      <c r="B27" s="205">
        <v>16</v>
      </c>
      <c r="C27" s="203" t="s">
        <v>355</v>
      </c>
      <c r="D27" s="202" t="str">
        <f>Overallresults!$C$6</f>
        <v>Essex</v>
      </c>
      <c r="E27" s="202" t="str">
        <f>Overallresults!$C$7</f>
        <v>Norfolk</v>
      </c>
      <c r="F27" s="202" t="str">
        <f>Overallresults!$C$8</f>
        <v>Suffolk</v>
      </c>
      <c r="G27" s="202" t="str">
        <f>Overallresults!$C$3</f>
        <v>Bedfordshire</v>
      </c>
      <c r="H27" s="202" t="str">
        <f>Overallresults!$C$4</f>
        <v>Cambridgeshire</v>
      </c>
      <c r="I27" s="202" t="str">
        <f>Overallresults!$C$5</f>
        <v>Hertfordshire</v>
      </c>
      <c r="J27" s="204"/>
      <c r="K27" s="204"/>
      <c r="L27" s="209"/>
    </row>
    <row r="28" spans="1:12" ht="15.75">
      <c r="A28" s="202">
        <v>24</v>
      </c>
      <c r="B28" s="205">
        <v>16.2</v>
      </c>
      <c r="C28" s="203" t="s">
        <v>356</v>
      </c>
      <c r="D28" s="202" t="str">
        <f>Overallresults!$C$7</f>
        <v>Norfolk</v>
      </c>
      <c r="E28" s="202" t="str">
        <f>Overallresults!$C$8</f>
        <v>Suffolk</v>
      </c>
      <c r="F28" s="202" t="str">
        <f>Overallresults!$C$3</f>
        <v>Bedfordshire</v>
      </c>
      <c r="G28" s="202" t="str">
        <f>Overallresults!$C$4</f>
        <v>Cambridgeshire</v>
      </c>
      <c r="H28" s="202" t="str">
        <f>Overallresults!$C$5</f>
        <v>Hertfordshire</v>
      </c>
      <c r="I28" s="202" t="str">
        <f>Overallresults!$C$6</f>
        <v>Essex</v>
      </c>
      <c r="J28" s="194"/>
      <c r="K28" s="204"/>
      <c r="L28" s="209"/>
    </row>
    <row r="29" spans="1:12" ht="15.75">
      <c r="A29" s="202">
        <v>25</v>
      </c>
      <c r="B29" s="205">
        <v>16.35</v>
      </c>
      <c r="C29" s="203" t="s">
        <v>357</v>
      </c>
      <c r="D29" s="202" t="str">
        <f>Overallresults!$C$8</f>
        <v>Suffolk</v>
      </c>
      <c r="E29" s="202" t="str">
        <f>Overallresults!$C$3</f>
        <v>Bedfordshire</v>
      </c>
      <c r="F29" s="202" t="str">
        <f>Overallresults!$C$4</f>
        <v>Cambridgeshire</v>
      </c>
      <c r="G29" s="202" t="str">
        <f>Overallresults!$C$5</f>
        <v>Hertfordshire</v>
      </c>
      <c r="H29" s="202" t="str">
        <f>Overallresults!$C$6</f>
        <v>Essex</v>
      </c>
      <c r="I29" s="202" t="str">
        <f>Overallresults!$C$7</f>
        <v>Norfolk</v>
      </c>
      <c r="J29" s="204"/>
      <c r="K29" s="194"/>
      <c r="L29" s="209"/>
    </row>
    <row r="30" spans="1:12" ht="15.75">
      <c r="A30" s="202">
        <v>26</v>
      </c>
      <c r="B30" s="205">
        <v>16.4</v>
      </c>
      <c r="C30" s="203" t="s">
        <v>358</v>
      </c>
      <c r="D30" s="202" t="str">
        <f>Overallresults!$C$3</f>
        <v>Bedfordshire</v>
      </c>
      <c r="E30" s="202" t="str">
        <f>Overallresults!$C$4</f>
        <v>Cambridgeshire</v>
      </c>
      <c r="F30" s="202" t="str">
        <f>Overallresults!$C$5</f>
        <v>Hertfordshire</v>
      </c>
      <c r="G30" s="202" t="str">
        <f>Overallresults!$C$6</f>
        <v>Essex</v>
      </c>
      <c r="H30" s="202" t="str">
        <f>Overallresults!$C$7</f>
        <v>Norfolk</v>
      </c>
      <c r="I30" s="202" t="str">
        <f>Overallresults!$C$8</f>
        <v>Suffolk</v>
      </c>
      <c r="J30" s="204"/>
      <c r="K30" s="204"/>
      <c r="L30" s="209"/>
    </row>
    <row r="31" spans="1:12" ht="15.75">
      <c r="A31" s="202">
        <v>27</v>
      </c>
      <c r="B31" s="205">
        <v>16.45</v>
      </c>
      <c r="C31" s="203" t="s">
        <v>359</v>
      </c>
      <c r="D31" s="202" t="str">
        <f>Overallresults!$C$4</f>
        <v>Cambridgeshire</v>
      </c>
      <c r="E31" s="202" t="str">
        <f>Overallresults!$C$5</f>
        <v>Hertfordshire</v>
      </c>
      <c r="F31" s="202" t="str">
        <f>Overallresults!$C$6</f>
        <v>Essex</v>
      </c>
      <c r="G31" s="202" t="str">
        <f>Overallresults!$C$7</f>
        <v>Norfolk</v>
      </c>
      <c r="H31" s="202" t="str">
        <f>Overallresults!$C$8</f>
        <v>Suffolk</v>
      </c>
      <c r="I31" s="202" t="str">
        <f>Overallresults!$C$3</f>
        <v>Bedfordshire</v>
      </c>
      <c r="J31" s="194"/>
      <c r="K31" s="204"/>
      <c r="L31" s="209"/>
    </row>
    <row r="32" spans="1:12" ht="15.75">
      <c r="A32" s="202">
        <v>28</v>
      </c>
      <c r="B32" s="205">
        <v>16.55</v>
      </c>
      <c r="C32" s="203" t="s">
        <v>360</v>
      </c>
      <c r="D32" s="202" t="str">
        <f>Overallresults!$C$5</f>
        <v>Hertfordshire</v>
      </c>
      <c r="E32" s="202" t="str">
        <f>Overallresults!$C$6</f>
        <v>Essex</v>
      </c>
      <c r="F32" s="202" t="str">
        <f>Overallresults!$C$7</f>
        <v>Norfolk</v>
      </c>
      <c r="G32" s="202" t="str">
        <f>Overallresults!$C$8</f>
        <v>Suffolk</v>
      </c>
      <c r="H32" s="202" t="str">
        <f>Overallresults!$C$3</f>
        <v>Bedfordshire</v>
      </c>
      <c r="I32" s="202" t="str">
        <f>Overallresults!$C$4</f>
        <v>Cambridgeshire</v>
      </c>
      <c r="J32" s="204"/>
      <c r="K32" s="194"/>
      <c r="L32" s="209"/>
    </row>
    <row r="33" spans="1:12" ht="15.75">
      <c r="A33" s="202">
        <v>29</v>
      </c>
      <c r="B33" s="205">
        <v>17.05</v>
      </c>
      <c r="C33" s="203" t="s">
        <v>361</v>
      </c>
      <c r="D33" s="202" t="str">
        <f>Overallresults!$C$6</f>
        <v>Essex</v>
      </c>
      <c r="E33" s="202" t="str">
        <f>Overallresults!$C$7</f>
        <v>Norfolk</v>
      </c>
      <c r="F33" s="202" t="str">
        <f>Overallresults!$C$8</f>
        <v>Suffolk</v>
      </c>
      <c r="G33" s="202" t="str">
        <f>Overallresults!$C$3</f>
        <v>Bedfordshire</v>
      </c>
      <c r="H33" s="202" t="str">
        <f>Overallresults!$C$4</f>
        <v>Cambridgeshire</v>
      </c>
      <c r="I33" s="202" t="str">
        <f>Overallresults!$C$5</f>
        <v>Hertfordshire</v>
      </c>
      <c r="J33" s="204"/>
      <c r="K33" s="204"/>
      <c r="L33" s="209"/>
    </row>
    <row r="34" spans="1:12" ht="15.75">
      <c r="A34" s="202">
        <v>30</v>
      </c>
      <c r="B34" s="205">
        <v>17.2</v>
      </c>
      <c r="C34" s="203" t="s">
        <v>362</v>
      </c>
      <c r="D34" s="202" t="str">
        <f>Overallresults!$C$7</f>
        <v>Norfolk</v>
      </c>
      <c r="E34" s="202" t="str">
        <f>Overallresults!$C$8</f>
        <v>Suffolk</v>
      </c>
      <c r="F34" s="202" t="str">
        <f>Overallresults!$C$3</f>
        <v>Bedfordshire</v>
      </c>
      <c r="G34" s="202" t="str">
        <f>Overallresults!$C$4</f>
        <v>Cambridgeshire</v>
      </c>
      <c r="H34" s="202" t="str">
        <f>Overallresults!$C$5</f>
        <v>Hertfordshire</v>
      </c>
      <c r="I34" s="202" t="str">
        <f>Overallresults!$C$6</f>
        <v>Essex</v>
      </c>
      <c r="J34" s="194"/>
      <c r="K34" s="204"/>
      <c r="L34" s="209"/>
    </row>
    <row r="35" spans="1:12" ht="15.75">
      <c r="A35" s="202">
        <v>31</v>
      </c>
      <c r="B35" s="205">
        <v>17.3</v>
      </c>
      <c r="C35" s="203" t="s">
        <v>363</v>
      </c>
      <c r="D35" s="202" t="str">
        <f>Overallresults!$C$8</f>
        <v>Suffolk</v>
      </c>
      <c r="E35" s="202" t="str">
        <f>Overallresults!$C$3</f>
        <v>Bedfordshire</v>
      </c>
      <c r="F35" s="202" t="str">
        <f>Overallresults!$C$4</f>
        <v>Cambridgeshire</v>
      </c>
      <c r="G35" s="202" t="str">
        <f>Overallresults!$C$5</f>
        <v>Hertfordshire</v>
      </c>
      <c r="H35" s="202" t="str">
        <f>Overallresults!$C$6</f>
        <v>Essex</v>
      </c>
      <c r="I35" s="202" t="str">
        <f>Overallresults!$C$7</f>
        <v>Norfolk</v>
      </c>
      <c r="J35" s="204"/>
      <c r="K35" s="194"/>
      <c r="L35" s="209"/>
    </row>
    <row r="36" spans="1:12" ht="15.75">
      <c r="A36" s="202">
        <v>32</v>
      </c>
      <c r="B36" s="205">
        <v>17.4</v>
      </c>
      <c r="C36" s="203" t="s">
        <v>364</v>
      </c>
      <c r="D36" s="202" t="str">
        <f>Overallresults!$C$3</f>
        <v>Bedfordshire</v>
      </c>
      <c r="E36" s="202" t="str">
        <f>Overallresults!$C$4</f>
        <v>Cambridgeshire</v>
      </c>
      <c r="F36" s="202" t="str">
        <f>Overallresults!$C$5</f>
        <v>Hertfordshire</v>
      </c>
      <c r="G36" s="202" t="str">
        <f>Overallresults!$C$6</f>
        <v>Essex</v>
      </c>
      <c r="H36" s="202" t="str">
        <f>Overallresults!$C$7</f>
        <v>Norfolk</v>
      </c>
      <c r="I36" s="202" t="str">
        <f>Overallresults!$C$8</f>
        <v>Suffolk</v>
      </c>
      <c r="J36" s="204"/>
      <c r="K36" s="204"/>
      <c r="L36" s="209"/>
    </row>
    <row r="38" spans="1:3" ht="15.75">
      <c r="A38" s="192" t="s">
        <v>214</v>
      </c>
      <c r="B38" s="192"/>
      <c r="C38" s="191" t="s">
        <v>271</v>
      </c>
    </row>
    <row r="39" spans="1:3" ht="15.75">
      <c r="A39" s="192" t="s">
        <v>157</v>
      </c>
      <c r="B39" s="192"/>
      <c r="C39" s="191" t="s">
        <v>273</v>
      </c>
    </row>
    <row r="40" spans="1:3" ht="15.75">
      <c r="A40" s="192" t="s">
        <v>155</v>
      </c>
      <c r="B40" s="192"/>
      <c r="C40" s="191" t="s">
        <v>274</v>
      </c>
    </row>
    <row r="41" spans="1:3" ht="15.75">
      <c r="A41" s="192" t="s">
        <v>270</v>
      </c>
      <c r="B41" s="192"/>
      <c r="C41" s="191" t="s">
        <v>272</v>
      </c>
    </row>
    <row r="42" spans="1:3" ht="15.75">
      <c r="A42" s="192" t="s">
        <v>269</v>
      </c>
      <c r="B42" s="192"/>
      <c r="C42" s="191" t="s">
        <v>268</v>
      </c>
    </row>
    <row r="43" spans="1:3" ht="15.75">
      <c r="A43" s="192" t="s">
        <v>267</v>
      </c>
      <c r="B43" s="192"/>
      <c r="C43" s="191" t="s">
        <v>266</v>
      </c>
    </row>
    <row r="47" spans="1:11" ht="18.75">
      <c r="A47" s="193" t="s">
        <v>367</v>
      </c>
      <c r="B47" s="193" t="str">
        <f>Overallresults!$J$35</f>
        <v>Bury St Edmunds</v>
      </c>
      <c r="C47" s="193"/>
      <c r="D47" s="195"/>
      <c r="E47" s="195" t="s">
        <v>368</v>
      </c>
      <c r="F47" s="193">
        <f>Overallresults!$N$35</f>
        <v>43351</v>
      </c>
      <c r="G47" s="193"/>
      <c r="I47" s="192"/>
      <c r="J47" s="192"/>
      <c r="K47" s="196"/>
    </row>
    <row r="48" spans="1:11" ht="18.75">
      <c r="A48" s="201"/>
      <c r="B48" s="201"/>
      <c r="C48" s="201"/>
      <c r="D48" s="241" t="s">
        <v>366</v>
      </c>
      <c r="E48" s="241"/>
      <c r="F48" s="241"/>
      <c r="G48" s="241"/>
      <c r="H48" s="241"/>
      <c r="I48" s="241"/>
      <c r="J48" s="201"/>
      <c r="K48" s="197"/>
    </row>
    <row r="49" spans="1:11" ht="15.75">
      <c r="A49" s="202" t="s">
        <v>330</v>
      </c>
      <c r="B49" s="202" t="s">
        <v>331</v>
      </c>
      <c r="C49" s="203" t="s">
        <v>332</v>
      </c>
      <c r="D49" s="202">
        <v>1</v>
      </c>
      <c r="E49" s="202">
        <v>2</v>
      </c>
      <c r="F49" s="202">
        <v>3</v>
      </c>
      <c r="G49" s="202">
        <v>4</v>
      </c>
      <c r="H49" s="202">
        <v>5</v>
      </c>
      <c r="I49" s="202">
        <v>6</v>
      </c>
      <c r="J49" s="204">
        <v>7</v>
      </c>
      <c r="K49" s="204"/>
    </row>
    <row r="50" spans="1:11" ht="15.75">
      <c r="A50" s="202">
        <v>1</v>
      </c>
      <c r="B50" s="205">
        <v>12</v>
      </c>
      <c r="C50" s="203" t="s">
        <v>333</v>
      </c>
      <c r="D50" s="202" t="str">
        <f>Overallresults!$D$4</f>
        <v>C</v>
      </c>
      <c r="E50" s="202" t="str">
        <f>Overallresults!$D$5</f>
        <v>H</v>
      </c>
      <c r="F50" s="202" t="str">
        <f>Overallresults!$D$6</f>
        <v>E</v>
      </c>
      <c r="G50" s="202" t="str">
        <f>Overallresults!$D$7</f>
        <v>N</v>
      </c>
      <c r="H50" s="202" t="str">
        <f>Overallresults!$D$8</f>
        <v>S</v>
      </c>
      <c r="I50" s="207" t="str">
        <f>Overallresults!$D$3</f>
        <v>B</v>
      </c>
      <c r="J50" s="204"/>
      <c r="K50" s="194"/>
    </row>
    <row r="51" spans="1:11" ht="15.75">
      <c r="A51" s="202">
        <v>2</v>
      </c>
      <c r="B51" s="205">
        <v>12.15</v>
      </c>
      <c r="C51" s="203" t="s">
        <v>334</v>
      </c>
      <c r="D51" s="207" t="str">
        <f>Overallresults!$D$3</f>
        <v>B</v>
      </c>
      <c r="E51" s="207" t="str">
        <f>Overallresults!$D$4</f>
        <v>C</v>
      </c>
      <c r="F51" s="202" t="str">
        <f>Overallresults!$D$5</f>
        <v>H</v>
      </c>
      <c r="G51" s="202" t="str">
        <f>Overallresults!$D$6</f>
        <v>E</v>
      </c>
      <c r="H51" s="202" t="str">
        <f>Overallresults!$D$7</f>
        <v>N</v>
      </c>
      <c r="I51" s="202" t="str">
        <f>Overallresults!$D$8</f>
        <v>S</v>
      </c>
      <c r="J51" s="204"/>
      <c r="K51" s="204"/>
    </row>
    <row r="52" spans="1:11" ht="15.75">
      <c r="A52" s="202">
        <v>3</v>
      </c>
      <c r="B52" s="205">
        <v>12.3</v>
      </c>
      <c r="C52" s="203" t="s">
        <v>335</v>
      </c>
      <c r="D52" s="202" t="str">
        <f>Overallresults!$D$4</f>
        <v>C</v>
      </c>
      <c r="E52" s="202" t="str">
        <f>Overallresults!$D$5</f>
        <v>H</v>
      </c>
      <c r="F52" s="202" t="str">
        <f>Overallresults!$D$6</f>
        <v>E</v>
      </c>
      <c r="G52" s="202" t="str">
        <f>Overallresults!$D$7</f>
        <v>N</v>
      </c>
      <c r="H52" s="202" t="str">
        <f>Overallresults!$D$8</f>
        <v>S</v>
      </c>
      <c r="I52" s="202" t="str">
        <f>Overallresults!$D$3</f>
        <v>B</v>
      </c>
      <c r="J52" s="194"/>
      <c r="K52" s="204"/>
    </row>
    <row r="53" spans="1:11" ht="15.75">
      <c r="A53" s="202">
        <v>4</v>
      </c>
      <c r="B53" s="205">
        <v>12.45</v>
      </c>
      <c r="C53" s="203" t="s">
        <v>336</v>
      </c>
      <c r="D53" s="202" t="str">
        <f>Overallresults!$D$5</f>
        <v>H</v>
      </c>
      <c r="E53" s="202" t="str">
        <f>Overallresults!$D$6</f>
        <v>E</v>
      </c>
      <c r="F53" s="202" t="str">
        <f>Overallresults!$D$7</f>
        <v>N</v>
      </c>
      <c r="G53" s="202" t="str">
        <f>Overallresults!$D$8</f>
        <v>S</v>
      </c>
      <c r="H53" s="202" t="str">
        <f>Overallresults!$D$3</f>
        <v>B</v>
      </c>
      <c r="I53" s="202" t="str">
        <f>Overallresults!$D$4</f>
        <v>C</v>
      </c>
      <c r="J53" s="204"/>
      <c r="K53" s="194"/>
    </row>
    <row r="54" spans="1:11" ht="15.75">
      <c r="A54" s="202">
        <v>5</v>
      </c>
      <c r="B54" s="205">
        <v>12.55</v>
      </c>
      <c r="C54" s="203" t="s">
        <v>337</v>
      </c>
      <c r="D54" s="202" t="str">
        <f>Overallresults!$D$6</f>
        <v>E</v>
      </c>
      <c r="E54" s="202" t="str">
        <f>Overallresults!$D$7</f>
        <v>N</v>
      </c>
      <c r="F54" s="202" t="str">
        <f>Overallresults!$D$8</f>
        <v>S</v>
      </c>
      <c r="G54" s="202" t="str">
        <f>Overallresults!$D$3</f>
        <v>B</v>
      </c>
      <c r="H54" s="202" t="str">
        <f>Overallresults!$D$4</f>
        <v>C</v>
      </c>
      <c r="I54" s="202" t="str">
        <f>Overallresults!$D$5</f>
        <v>H</v>
      </c>
      <c r="J54" s="204"/>
      <c r="K54" s="204"/>
    </row>
    <row r="55" spans="1:11" ht="15.75">
      <c r="A55" s="202">
        <v>6</v>
      </c>
      <c r="B55" s="205">
        <v>13.05</v>
      </c>
      <c r="C55" s="203" t="s">
        <v>338</v>
      </c>
      <c r="D55" s="202" t="str">
        <f>Overallresults!$D$7</f>
        <v>N</v>
      </c>
      <c r="E55" s="202" t="str">
        <f>Overallresults!$D$8</f>
        <v>S</v>
      </c>
      <c r="F55" s="202" t="str">
        <f>Overallresults!$D$3</f>
        <v>B</v>
      </c>
      <c r="G55" s="202" t="str">
        <f>Overallresults!$D$4</f>
        <v>C</v>
      </c>
      <c r="H55" s="202" t="str">
        <f>Overallresults!$D$5</f>
        <v>H</v>
      </c>
      <c r="I55" s="202" t="str">
        <f>Overallresults!$D$6</f>
        <v>E</v>
      </c>
      <c r="J55" s="194"/>
      <c r="K55" s="204"/>
    </row>
    <row r="56" spans="1:11" ht="15.75">
      <c r="A56" s="202">
        <v>7</v>
      </c>
      <c r="B56" s="205">
        <v>13.15</v>
      </c>
      <c r="C56" s="203" t="s">
        <v>339</v>
      </c>
      <c r="D56" s="202" t="str">
        <f>Overallresults!$D$8</f>
        <v>S</v>
      </c>
      <c r="E56" s="202" t="str">
        <f>Overallresults!$D$3</f>
        <v>B</v>
      </c>
      <c r="F56" s="202" t="str">
        <f>Overallresults!$D$4</f>
        <v>C</v>
      </c>
      <c r="G56" s="202" t="str">
        <f>Overallresults!$D$5</f>
        <v>H</v>
      </c>
      <c r="H56" s="202" t="str">
        <f>Overallresults!$D$6</f>
        <v>E</v>
      </c>
      <c r="I56" s="202" t="str">
        <f>Overallresults!$D$7</f>
        <v>N</v>
      </c>
      <c r="J56" s="202"/>
      <c r="K56" s="194"/>
    </row>
    <row r="57" spans="1:11" ht="15.75">
      <c r="A57" s="202">
        <v>8</v>
      </c>
      <c r="B57" s="205">
        <v>13.25</v>
      </c>
      <c r="C57" s="203" t="s">
        <v>340</v>
      </c>
      <c r="D57" s="202" t="str">
        <f>Overallresults!$D$3</f>
        <v>B</v>
      </c>
      <c r="E57" s="202" t="str">
        <f>Overallresults!$D$4</f>
        <v>C</v>
      </c>
      <c r="F57" s="202" t="str">
        <f>Overallresults!$D$5</f>
        <v>H</v>
      </c>
      <c r="G57" s="202" t="str">
        <f>Overallresults!$D$6</f>
        <v>E</v>
      </c>
      <c r="H57" s="202" t="str">
        <f>Overallresults!$D$7</f>
        <v>N</v>
      </c>
      <c r="I57" s="202" t="str">
        <f>Overallresults!$D$8</f>
        <v>S</v>
      </c>
      <c r="J57" s="202"/>
      <c r="K57" s="194"/>
    </row>
    <row r="58" spans="1:11" ht="15.75">
      <c r="A58" s="202">
        <v>9</v>
      </c>
      <c r="B58" s="205">
        <v>13.35</v>
      </c>
      <c r="C58" s="203" t="s">
        <v>341</v>
      </c>
      <c r="D58" s="202" t="str">
        <f>Overallresults!$D$4</f>
        <v>C</v>
      </c>
      <c r="E58" s="202" t="str">
        <f>Overallresults!$D$5</f>
        <v>H</v>
      </c>
      <c r="F58" s="202" t="str">
        <f>Overallresults!$D$6</f>
        <v>E</v>
      </c>
      <c r="G58" s="202" t="str">
        <f>Overallresults!$D$7</f>
        <v>N</v>
      </c>
      <c r="H58" s="202" t="str">
        <f>Overallresults!$D$8</f>
        <v>S</v>
      </c>
      <c r="I58" s="202" t="str">
        <f>Overallresults!$D$3</f>
        <v>B</v>
      </c>
      <c r="J58" s="202"/>
      <c r="K58" s="204"/>
    </row>
    <row r="59" spans="1:11" ht="15.75">
      <c r="A59" s="202">
        <v>10</v>
      </c>
      <c r="B59" s="205">
        <v>13.45</v>
      </c>
      <c r="C59" s="203" t="s">
        <v>342</v>
      </c>
      <c r="D59" s="202" t="str">
        <f>Overallresults!$D$5</f>
        <v>H</v>
      </c>
      <c r="E59" s="202" t="str">
        <f>Overallresults!$D$6</f>
        <v>E</v>
      </c>
      <c r="F59" s="202" t="str">
        <f>Overallresults!$D$7</f>
        <v>N</v>
      </c>
      <c r="G59" s="202" t="str">
        <f>Overallresults!$D$8</f>
        <v>S</v>
      </c>
      <c r="H59" s="202" t="str">
        <f>Overallresults!$D$3</f>
        <v>B</v>
      </c>
      <c r="I59" s="202" t="str">
        <f>Overallresults!$D$4</f>
        <v>C</v>
      </c>
      <c r="J59" s="202"/>
      <c r="K59" s="194"/>
    </row>
    <row r="60" spans="1:11" ht="15.75">
      <c r="A60" s="202">
        <v>11</v>
      </c>
      <c r="B60" s="205">
        <v>13.55</v>
      </c>
      <c r="C60" s="203" t="s">
        <v>343</v>
      </c>
      <c r="D60" s="202" t="str">
        <f>Overallresults!$D$6</f>
        <v>E</v>
      </c>
      <c r="E60" s="202" t="str">
        <f>Overallresults!$D$7</f>
        <v>N</v>
      </c>
      <c r="F60" s="202" t="str">
        <f>Overallresults!$D$8</f>
        <v>S</v>
      </c>
      <c r="G60" s="202" t="str">
        <f>Overallresults!$D$3</f>
        <v>B</v>
      </c>
      <c r="H60" s="202" t="str">
        <f>Overallresults!$D$4</f>
        <v>C</v>
      </c>
      <c r="I60" s="202" t="str">
        <f>Overallresults!$D$5</f>
        <v>H</v>
      </c>
      <c r="J60" s="202"/>
      <c r="K60" s="206"/>
    </row>
    <row r="61" spans="1:11" ht="15.75">
      <c r="A61" s="202">
        <v>12</v>
      </c>
      <c r="B61" s="205">
        <v>14.05</v>
      </c>
      <c r="C61" s="203" t="s">
        <v>344</v>
      </c>
      <c r="D61" s="202" t="str">
        <f>Overallresults!$D$7</f>
        <v>N</v>
      </c>
      <c r="E61" s="202" t="str">
        <f>Overallresults!$D$8</f>
        <v>S</v>
      </c>
      <c r="F61" s="202" t="str">
        <f>Overallresults!$D$3</f>
        <v>B</v>
      </c>
      <c r="G61" s="202" t="str">
        <f>Overallresults!$D$4</f>
        <v>C</v>
      </c>
      <c r="H61" s="202" t="str">
        <f>Overallresults!$D$5</f>
        <v>H</v>
      </c>
      <c r="I61" s="202" t="str">
        <f>Overallresults!$D$6</f>
        <v>E</v>
      </c>
      <c r="J61" s="194"/>
      <c r="K61" s="204"/>
    </row>
    <row r="62" spans="1:11" ht="15.75">
      <c r="A62" s="202">
        <v>13</v>
      </c>
      <c r="B62" s="205">
        <v>14.2</v>
      </c>
      <c r="C62" s="203" t="s">
        <v>345</v>
      </c>
      <c r="D62" s="202" t="str">
        <f>Overallresults!$D$8</f>
        <v>S</v>
      </c>
      <c r="E62" s="202" t="str">
        <f>Overallresults!$D$3</f>
        <v>B</v>
      </c>
      <c r="F62" s="202" t="str">
        <f>Overallresults!$D$4</f>
        <v>C</v>
      </c>
      <c r="G62" s="202" t="str">
        <f>Overallresults!$D$5</f>
        <v>H</v>
      </c>
      <c r="H62" s="202" t="str">
        <f>Overallresults!$D$6</f>
        <v>E</v>
      </c>
      <c r="I62" s="202" t="str">
        <f>Overallresults!$D$7</f>
        <v>N</v>
      </c>
      <c r="J62" s="202"/>
      <c r="K62" s="194"/>
    </row>
    <row r="63" spans="1:11" ht="15.75">
      <c r="A63" s="202">
        <v>14</v>
      </c>
      <c r="B63" s="205">
        <v>14.3</v>
      </c>
      <c r="C63" s="203" t="s">
        <v>346</v>
      </c>
      <c r="D63" s="202" t="str">
        <f>Overallresults!$D$3</f>
        <v>B</v>
      </c>
      <c r="E63" s="202" t="str">
        <f>Overallresults!$D$4</f>
        <v>C</v>
      </c>
      <c r="F63" s="202" t="str">
        <f>Overallresults!$D$5</f>
        <v>H</v>
      </c>
      <c r="G63" s="202" t="str">
        <f>Overallresults!$D$6</f>
        <v>E</v>
      </c>
      <c r="H63" s="202" t="str">
        <f>Overallresults!$D$7</f>
        <v>N</v>
      </c>
      <c r="I63" s="202" t="str">
        <f>Overallresults!$D$8</f>
        <v>S</v>
      </c>
      <c r="J63" s="204"/>
      <c r="K63" s="204"/>
    </row>
    <row r="64" spans="1:11" ht="15.75">
      <c r="A64" s="202">
        <v>15</v>
      </c>
      <c r="B64" s="205">
        <v>14.4</v>
      </c>
      <c r="C64" s="203" t="s">
        <v>347</v>
      </c>
      <c r="D64" s="202" t="str">
        <f>Overallresults!$D$4</f>
        <v>C</v>
      </c>
      <c r="E64" s="202" t="str">
        <f>Overallresults!$D$5</f>
        <v>H</v>
      </c>
      <c r="F64" s="202" t="str">
        <f>Overallresults!$D$6</f>
        <v>E</v>
      </c>
      <c r="G64" s="202" t="str">
        <f>Overallresults!$D$7</f>
        <v>N</v>
      </c>
      <c r="H64" s="202" t="str">
        <f>Overallresults!$D$8</f>
        <v>S</v>
      </c>
      <c r="I64" s="202" t="str">
        <f>Overallresults!$D$3</f>
        <v>B</v>
      </c>
      <c r="J64" s="194"/>
      <c r="K64" s="204"/>
    </row>
    <row r="65" spans="1:11" ht="15.75">
      <c r="A65" s="202">
        <v>16</v>
      </c>
      <c r="B65" s="205">
        <v>14.5</v>
      </c>
      <c r="C65" s="203" t="s">
        <v>348</v>
      </c>
      <c r="D65" s="202" t="str">
        <f>Overallresults!$D$5</f>
        <v>H</v>
      </c>
      <c r="E65" s="202" t="str">
        <f>Overallresults!$D$6</f>
        <v>E</v>
      </c>
      <c r="F65" s="202" t="str">
        <f>Overallresults!$D$7</f>
        <v>N</v>
      </c>
      <c r="G65" s="202" t="str">
        <f>Overallresults!$D$8</f>
        <v>S</v>
      </c>
      <c r="H65" s="202" t="str">
        <f>Overallresults!$D$3</f>
        <v>B</v>
      </c>
      <c r="I65" s="202" t="str">
        <f>Overallresults!$D$4</f>
        <v>C</v>
      </c>
      <c r="J65" s="204"/>
      <c r="K65" s="194"/>
    </row>
    <row r="66" spans="1:11" ht="15.75">
      <c r="A66" s="202">
        <v>17</v>
      </c>
      <c r="B66" s="205">
        <v>15</v>
      </c>
      <c r="C66" s="203" t="s">
        <v>349</v>
      </c>
      <c r="D66" s="202" t="str">
        <f>Overallresults!$D$6</f>
        <v>E</v>
      </c>
      <c r="E66" s="202" t="str">
        <f>Overallresults!$D$7</f>
        <v>N</v>
      </c>
      <c r="F66" s="202" t="str">
        <f>Overallresults!$D$8</f>
        <v>S</v>
      </c>
      <c r="G66" s="202" t="str">
        <f>Overallresults!$D$3</f>
        <v>B</v>
      </c>
      <c r="H66" s="202" t="str">
        <f>Overallresults!$D$4</f>
        <v>C</v>
      </c>
      <c r="I66" s="202" t="str">
        <f>Overallresults!$D$5</f>
        <v>H</v>
      </c>
      <c r="J66" s="204"/>
      <c r="K66" s="204"/>
    </row>
    <row r="67" spans="1:11" ht="15.75">
      <c r="A67" s="202">
        <v>18</v>
      </c>
      <c r="B67" s="205">
        <v>15.1</v>
      </c>
      <c r="C67" s="203" t="s">
        <v>350</v>
      </c>
      <c r="D67" s="202" t="str">
        <f>Overallresults!$D$7</f>
        <v>N</v>
      </c>
      <c r="E67" s="202" t="str">
        <f>Overallresults!$D$8</f>
        <v>S</v>
      </c>
      <c r="F67" s="202" t="str">
        <f>Overallresults!$D$3</f>
        <v>B</v>
      </c>
      <c r="G67" s="202" t="str">
        <f>Overallresults!$D$4</f>
        <v>C</v>
      </c>
      <c r="H67" s="202" t="str">
        <f>Overallresults!$D$5</f>
        <v>H</v>
      </c>
      <c r="I67" s="202" t="str">
        <f>Overallresults!$D$6</f>
        <v>E</v>
      </c>
      <c r="J67" s="194"/>
      <c r="K67" s="204"/>
    </row>
    <row r="68" spans="1:11" ht="15.75">
      <c r="A68" s="202">
        <v>19</v>
      </c>
      <c r="B68" s="205">
        <v>15.2</v>
      </c>
      <c r="C68" s="203" t="s">
        <v>351</v>
      </c>
      <c r="D68" s="202" t="str">
        <f>Overallresults!$D$8</f>
        <v>S</v>
      </c>
      <c r="E68" s="202" t="str">
        <f>Overallresults!$D$3</f>
        <v>B</v>
      </c>
      <c r="F68" s="202" t="str">
        <f>Overallresults!$D$4</f>
        <v>C</v>
      </c>
      <c r="G68" s="202" t="str">
        <f>Overallresults!$D$5</f>
        <v>H</v>
      </c>
      <c r="H68" s="202" t="str">
        <f>Overallresults!$D$6</f>
        <v>E</v>
      </c>
      <c r="I68" s="202" t="str">
        <f>Overallresults!$D$7</f>
        <v>N</v>
      </c>
      <c r="J68" s="204"/>
      <c r="K68" s="194"/>
    </row>
    <row r="69" spans="1:11" ht="15.75">
      <c r="A69" s="202">
        <v>20</v>
      </c>
      <c r="B69" s="205">
        <v>15.3</v>
      </c>
      <c r="C69" s="203" t="s">
        <v>352</v>
      </c>
      <c r="D69" s="202" t="str">
        <f>Overallresults!$D$3</f>
        <v>B</v>
      </c>
      <c r="E69" s="202" t="str">
        <f>Overallresults!$D$4</f>
        <v>C</v>
      </c>
      <c r="F69" s="202" t="str">
        <f>Overallresults!$D$5</f>
        <v>H</v>
      </c>
      <c r="G69" s="202" t="str">
        <f>Overallresults!$D$6</f>
        <v>E</v>
      </c>
      <c r="H69" s="202" t="str">
        <f>Overallresults!$D$7</f>
        <v>N</v>
      </c>
      <c r="I69" s="202" t="str">
        <f>Overallresults!$D$8</f>
        <v>S</v>
      </c>
      <c r="J69" s="204"/>
      <c r="K69" s="204"/>
    </row>
    <row r="70" spans="1:11" ht="15.75">
      <c r="A70" s="202">
        <v>21</v>
      </c>
      <c r="B70" s="205">
        <v>15.4</v>
      </c>
      <c r="C70" s="203" t="s">
        <v>353</v>
      </c>
      <c r="D70" s="202" t="str">
        <f>Overallresults!$D$4</f>
        <v>C</v>
      </c>
      <c r="E70" s="202" t="str">
        <f>Overallresults!$D$5</f>
        <v>H</v>
      </c>
      <c r="F70" s="202" t="str">
        <f>Overallresults!$D$6</f>
        <v>E</v>
      </c>
      <c r="G70" s="202" t="str">
        <f>Overallresults!$D$7</f>
        <v>N</v>
      </c>
      <c r="H70" s="202" t="str">
        <f>Overallresults!$D$8</f>
        <v>S</v>
      </c>
      <c r="I70" s="202" t="str">
        <f>Overallresults!$D$3</f>
        <v>B</v>
      </c>
      <c r="J70" s="194"/>
      <c r="K70" s="204"/>
    </row>
    <row r="71" spans="1:11" ht="15.75">
      <c r="A71" s="202">
        <v>22</v>
      </c>
      <c r="B71" s="205">
        <v>15.5</v>
      </c>
      <c r="C71" s="203" t="s">
        <v>354</v>
      </c>
      <c r="D71" s="202" t="str">
        <f>Overallresults!$D$5</f>
        <v>H</v>
      </c>
      <c r="E71" s="202" t="str">
        <f>Overallresults!$D$6</f>
        <v>E</v>
      </c>
      <c r="F71" s="202" t="str">
        <f>Overallresults!$D$7</f>
        <v>N</v>
      </c>
      <c r="G71" s="202" t="str">
        <f>Overallresults!$D$8</f>
        <v>S</v>
      </c>
      <c r="H71" s="202" t="str">
        <f>Overallresults!$D$3</f>
        <v>B</v>
      </c>
      <c r="I71" s="202" t="str">
        <f>Overallresults!$D$4</f>
        <v>C</v>
      </c>
      <c r="J71" s="204"/>
      <c r="K71" s="194"/>
    </row>
    <row r="72" spans="1:11" ht="15.75">
      <c r="A72" s="202">
        <v>23</v>
      </c>
      <c r="B72" s="205">
        <v>16</v>
      </c>
      <c r="C72" s="203" t="s">
        <v>355</v>
      </c>
      <c r="D72" s="202" t="str">
        <f>Overallresults!$D$6</f>
        <v>E</v>
      </c>
      <c r="E72" s="202" t="str">
        <f>Overallresults!$D$7</f>
        <v>N</v>
      </c>
      <c r="F72" s="202" t="str">
        <f>Overallresults!$D$8</f>
        <v>S</v>
      </c>
      <c r="G72" s="202" t="str">
        <f>Overallresults!$D$3</f>
        <v>B</v>
      </c>
      <c r="H72" s="202" t="str">
        <f>Overallresults!$D$4</f>
        <v>C</v>
      </c>
      <c r="I72" s="202" t="str">
        <f>Overallresults!$D$5</f>
        <v>H</v>
      </c>
      <c r="J72" s="204"/>
      <c r="K72" s="204"/>
    </row>
    <row r="73" spans="1:11" ht="15.75">
      <c r="A73" s="202">
        <v>24</v>
      </c>
      <c r="B73" s="205">
        <v>16.2</v>
      </c>
      <c r="C73" s="203" t="s">
        <v>356</v>
      </c>
      <c r="D73" s="202" t="str">
        <f>Overallresults!$D$7</f>
        <v>N</v>
      </c>
      <c r="E73" s="202" t="str">
        <f>Overallresults!$D$8</f>
        <v>S</v>
      </c>
      <c r="F73" s="202" t="str">
        <f>Overallresults!$D$3</f>
        <v>B</v>
      </c>
      <c r="G73" s="202" t="str">
        <f>Overallresults!$D$4</f>
        <v>C</v>
      </c>
      <c r="H73" s="202" t="str">
        <f>Overallresults!$D$5</f>
        <v>H</v>
      </c>
      <c r="I73" s="202" t="str">
        <f>Overallresults!$D$6</f>
        <v>E</v>
      </c>
      <c r="J73" s="194"/>
      <c r="K73" s="204"/>
    </row>
    <row r="74" spans="1:11" ht="15.75">
      <c r="A74" s="202">
        <v>25</v>
      </c>
      <c r="B74" s="205">
        <v>16.35</v>
      </c>
      <c r="C74" s="203" t="s">
        <v>357</v>
      </c>
      <c r="D74" s="202" t="str">
        <f>Overallresults!$D$8</f>
        <v>S</v>
      </c>
      <c r="E74" s="202" t="str">
        <f>Overallresults!$D$3</f>
        <v>B</v>
      </c>
      <c r="F74" s="202" t="str">
        <f>Overallresults!$D$4</f>
        <v>C</v>
      </c>
      <c r="G74" s="202" t="str">
        <f>Overallresults!$D$5</f>
        <v>H</v>
      </c>
      <c r="H74" s="202" t="str">
        <f>Overallresults!$D$6</f>
        <v>E</v>
      </c>
      <c r="I74" s="202" t="str">
        <f>Overallresults!$D$7</f>
        <v>N</v>
      </c>
      <c r="J74" s="204"/>
      <c r="K74" s="194"/>
    </row>
    <row r="75" spans="1:11" ht="15.75">
      <c r="A75" s="202">
        <v>26</v>
      </c>
      <c r="B75" s="205">
        <v>16.4</v>
      </c>
      <c r="C75" s="203" t="s">
        <v>358</v>
      </c>
      <c r="D75" s="202" t="str">
        <f>Overallresults!$D$3</f>
        <v>B</v>
      </c>
      <c r="E75" s="202" t="str">
        <f>Overallresults!$D$4</f>
        <v>C</v>
      </c>
      <c r="F75" s="202" t="str">
        <f>Overallresults!$D$5</f>
        <v>H</v>
      </c>
      <c r="G75" s="202" t="str">
        <f>Overallresults!$D$6</f>
        <v>E</v>
      </c>
      <c r="H75" s="202" t="str">
        <f>Overallresults!$D$7</f>
        <v>N</v>
      </c>
      <c r="I75" s="202" t="str">
        <f>Overallresults!$D$8</f>
        <v>S</v>
      </c>
      <c r="J75" s="204"/>
      <c r="K75" s="204"/>
    </row>
    <row r="76" spans="1:11" ht="15.75">
      <c r="A76" s="202">
        <v>27</v>
      </c>
      <c r="B76" s="205">
        <v>16.45</v>
      </c>
      <c r="C76" s="203" t="s">
        <v>359</v>
      </c>
      <c r="D76" s="202" t="str">
        <f>Overallresults!$D$4</f>
        <v>C</v>
      </c>
      <c r="E76" s="202" t="str">
        <f>Overallresults!$D$5</f>
        <v>H</v>
      </c>
      <c r="F76" s="202" t="str">
        <f>Overallresults!$D$6</f>
        <v>E</v>
      </c>
      <c r="G76" s="202" t="str">
        <f>Overallresults!$D$7</f>
        <v>N</v>
      </c>
      <c r="H76" s="202" t="str">
        <f>Overallresults!$D$8</f>
        <v>S</v>
      </c>
      <c r="I76" s="202" t="str">
        <f>Overallresults!$D$3</f>
        <v>B</v>
      </c>
      <c r="J76" s="194"/>
      <c r="K76" s="204"/>
    </row>
    <row r="77" spans="1:11" ht="15.75">
      <c r="A77" s="202">
        <v>28</v>
      </c>
      <c r="B77" s="205">
        <v>16.55</v>
      </c>
      <c r="C77" s="203" t="s">
        <v>360</v>
      </c>
      <c r="D77" s="202" t="str">
        <f>Overallresults!$D$5</f>
        <v>H</v>
      </c>
      <c r="E77" s="202" t="str">
        <f>Overallresults!$D$6</f>
        <v>E</v>
      </c>
      <c r="F77" s="202" t="str">
        <f>Overallresults!$D$7</f>
        <v>N</v>
      </c>
      <c r="G77" s="202" t="str">
        <f>Overallresults!$D$8</f>
        <v>S</v>
      </c>
      <c r="H77" s="202" t="str">
        <f>Overallresults!$D$3</f>
        <v>B</v>
      </c>
      <c r="I77" s="202" t="str">
        <f>Overallresults!$D$4</f>
        <v>C</v>
      </c>
      <c r="J77" s="204"/>
      <c r="K77" s="194"/>
    </row>
    <row r="78" spans="1:11" ht="15.75">
      <c r="A78" s="202">
        <v>29</v>
      </c>
      <c r="B78" s="205">
        <v>17.05</v>
      </c>
      <c r="C78" s="203" t="s">
        <v>361</v>
      </c>
      <c r="D78" s="202" t="str">
        <f>Overallresults!$D$6</f>
        <v>E</v>
      </c>
      <c r="E78" s="202" t="str">
        <f>Overallresults!$D$7</f>
        <v>N</v>
      </c>
      <c r="F78" s="202" t="str">
        <f>Overallresults!$D$8</f>
        <v>S</v>
      </c>
      <c r="G78" s="202" t="str">
        <f>Overallresults!$D$3</f>
        <v>B</v>
      </c>
      <c r="H78" s="202" t="str">
        <f>Overallresults!$D$4</f>
        <v>C</v>
      </c>
      <c r="I78" s="202" t="str">
        <f>Overallresults!$D$5</f>
        <v>H</v>
      </c>
      <c r="J78" s="204"/>
      <c r="K78" s="204"/>
    </row>
    <row r="79" spans="1:11" ht="15.75">
      <c r="A79" s="202">
        <v>30</v>
      </c>
      <c r="B79" s="205">
        <v>17.2</v>
      </c>
      <c r="C79" s="203" t="s">
        <v>362</v>
      </c>
      <c r="D79" s="202" t="str">
        <f>Overallresults!$D$7</f>
        <v>N</v>
      </c>
      <c r="E79" s="202" t="str">
        <f>Overallresults!$D$8</f>
        <v>S</v>
      </c>
      <c r="F79" s="202" t="str">
        <f>Overallresults!$D$3</f>
        <v>B</v>
      </c>
      <c r="G79" s="202" t="str">
        <f>Overallresults!$D$4</f>
        <v>C</v>
      </c>
      <c r="H79" s="202" t="str">
        <f>Overallresults!$D$5</f>
        <v>H</v>
      </c>
      <c r="I79" s="202" t="str">
        <f>Overallresults!$D$6</f>
        <v>E</v>
      </c>
      <c r="J79" s="194"/>
      <c r="K79" s="204"/>
    </row>
    <row r="80" spans="1:11" ht="15.75">
      <c r="A80" s="202">
        <v>31</v>
      </c>
      <c r="B80" s="205">
        <v>17.3</v>
      </c>
      <c r="C80" s="203" t="s">
        <v>363</v>
      </c>
      <c r="D80" s="202" t="str">
        <f>Overallresults!$D$8</f>
        <v>S</v>
      </c>
      <c r="E80" s="202" t="str">
        <f>Overallresults!$D$3</f>
        <v>B</v>
      </c>
      <c r="F80" s="202" t="str">
        <f>Overallresults!$D$4</f>
        <v>C</v>
      </c>
      <c r="G80" s="202" t="str">
        <f>Overallresults!$D$5</f>
        <v>H</v>
      </c>
      <c r="H80" s="202" t="str">
        <f>Overallresults!$D$6</f>
        <v>E</v>
      </c>
      <c r="I80" s="202" t="str">
        <f>Overallresults!$D$7</f>
        <v>N</v>
      </c>
      <c r="J80" s="204"/>
      <c r="K80" s="194"/>
    </row>
    <row r="81" spans="1:11" ht="15.75">
      <c r="A81" s="202">
        <v>32</v>
      </c>
      <c r="B81" s="205">
        <v>17.4</v>
      </c>
      <c r="C81" s="203" t="s">
        <v>364</v>
      </c>
      <c r="D81" s="202" t="str">
        <f>Overallresults!$D$3</f>
        <v>B</v>
      </c>
      <c r="E81" s="202" t="str">
        <f>Overallresults!$D$4</f>
        <v>C</v>
      </c>
      <c r="F81" s="202" t="str">
        <f>Overallresults!$D$5</f>
        <v>H</v>
      </c>
      <c r="G81" s="202" t="str">
        <f>Overallresults!$D$6</f>
        <v>E</v>
      </c>
      <c r="H81" s="202" t="str">
        <f>Overallresults!$D$7</f>
        <v>N</v>
      </c>
      <c r="I81" s="202" t="str">
        <f>Overallresults!$D$8</f>
        <v>S</v>
      </c>
      <c r="J81" s="204"/>
      <c r="K81" s="204"/>
    </row>
  </sheetData>
  <sheetProtection selectLockedCells="1"/>
  <mergeCells count="2">
    <mergeCell ref="D3:I3"/>
    <mergeCell ref="D48:I48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 Anglian league 2013</dc:title>
  <dc:subject/>
  <dc:creator>Noel</dc:creator>
  <cp:keywords/>
  <dc:description/>
  <cp:lastModifiedBy>Tony</cp:lastModifiedBy>
  <cp:lastPrinted>2015-07-30T10:52:08Z</cp:lastPrinted>
  <dcterms:created xsi:type="dcterms:W3CDTF">2012-10-08T13:57:45Z</dcterms:created>
  <dcterms:modified xsi:type="dcterms:W3CDTF">2018-09-09T08:00:37Z</dcterms:modified>
  <cp:category/>
  <cp:version/>
  <cp:contentType/>
  <cp:contentStatus/>
</cp:coreProperties>
</file>